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12" activeTab="0"/>
  </bookViews>
  <sheets>
    <sheet name="Riepilogo" sheetId="1" r:id="rId1"/>
    <sheet name="Commenti Organi di Controllo" sheetId="2" r:id="rId2"/>
    <sheet name="Riepilogo Triennio" sheetId="3" r:id="rId3"/>
    <sheet name="Spese Medie ProCapite" sheetId="4" r:id="rId4"/>
    <sheet name="Giorni Medi Assenza" sheetId="5" r:id="rId5"/>
    <sheet name="Personale Flessibile" sheetId="6" r:id="rId6"/>
    <sheet name="Contrattazione Integrativa" sheetId="7" r:id="rId7"/>
    <sheet name="Visualizzazione Limite 2016" sheetId="8" r:id="rId8"/>
    <sheet name="SI_1" sheetId="9" r:id="rId9"/>
    <sheet name="SICI" sheetId="10" r:id="rId10"/>
    <sheet name="t1" sheetId="11" r:id="rId11"/>
    <sheet name="t2" sheetId="12" r:id="rId12"/>
    <sheet name="t2a" sheetId="13" r:id="rId13"/>
    <sheet name="t3" sheetId="14" r:id="rId14"/>
    <sheet name="t4" sheetId="15" r:id="rId15"/>
    <sheet name="t5" sheetId="16" r:id="rId16"/>
    <sheet name="t6" sheetId="17" r:id="rId17"/>
    <sheet name="t7" sheetId="18" r:id="rId18"/>
    <sheet name="t8" sheetId="19" r:id="rId19"/>
    <sheet name="t9" sheetId="20" r:id="rId20"/>
    <sheet name="t11" sheetId="21" r:id="rId21"/>
    <sheet name="t12" sheetId="22" r:id="rId22"/>
    <sheet name="t13" sheetId="23" r:id="rId23"/>
    <sheet name="t14" sheetId="24" r:id="rId24"/>
    <sheet name="t15" sheetId="25" r:id="rId25"/>
    <sheet name="SchedaRiconciliazione" sheetId="26" r:id="rId26"/>
  </sheets>
  <definedNames/>
  <calcPr fullCalcOnLoad="1"/>
</workbook>
</file>

<file path=xl/sharedStrings.xml><?xml version="1.0" encoding="utf-8"?>
<sst xmlns="http://schemas.openxmlformats.org/spreadsheetml/2006/main" count="1635" uniqueCount="717">
  <si>
    <t>Stampa  Intero Modello  in data : 15/7/2023</t>
  </si>
  <si>
    <t xml:space="preserve">Tipo Rilevazione : </t>
  </si>
  <si>
    <t>CONSUNTIVAZIONE SPESE</t>
  </si>
  <si>
    <t xml:space="preserve">Anno : </t>
  </si>
  <si>
    <t>2022</t>
  </si>
  <si>
    <t xml:space="preserve">Tipo Istituzione : </t>
  </si>
  <si>
    <t>CAMERE DI COMMERCIO INDUSTRIA ARTIGIANATO E AGRICOLTURA</t>
  </si>
  <si>
    <t xml:space="preserve">Istituzione : </t>
  </si>
  <si>
    <t>9785 - CAMERA DI COMMERCIO DI TORINO</t>
  </si>
  <si>
    <t xml:space="preserve">Contratto : </t>
  </si>
  <si>
    <t>REGIONI E AUT.LOC. (CCNL NAZ.)</t>
  </si>
  <si>
    <t/>
  </si>
  <si>
    <t>T1</t>
  </si>
  <si>
    <t>T1a</t>
  </si>
  <si>
    <t>T1b</t>
  </si>
  <si>
    <t>T1c</t>
  </si>
  <si>
    <t>T1cbis</t>
  </si>
  <si>
    <t>T1d</t>
  </si>
  <si>
    <t>T1e</t>
  </si>
  <si>
    <t>T1f</t>
  </si>
  <si>
    <t>T1g</t>
  </si>
  <si>
    <t>T1sd</t>
  </si>
  <si>
    <t>T2</t>
  </si>
  <si>
    <t>T2a</t>
  </si>
  <si>
    <t>T3</t>
  </si>
  <si>
    <t>T4</t>
  </si>
  <si>
    <t>T5</t>
  </si>
  <si>
    <t>T6</t>
  </si>
  <si>
    <t>T7</t>
  </si>
  <si>
    <t>T8</t>
  </si>
  <si>
    <t>T9</t>
  </si>
  <si>
    <t>T10</t>
  </si>
  <si>
    <t>T11</t>
  </si>
  <si>
    <t>T12</t>
  </si>
  <si>
    <t>T13</t>
  </si>
  <si>
    <t>T14</t>
  </si>
  <si>
    <t>T15</t>
  </si>
  <si>
    <t>S1</t>
  </si>
  <si>
    <t>S1A</t>
  </si>
  <si>
    <t>SICI</t>
  </si>
  <si>
    <t>TFAM</t>
  </si>
  <si>
    <t>Tab.Ric.</t>
  </si>
  <si>
    <t>Tenute all'invio</t>
  </si>
  <si>
    <t>X</t>
  </si>
  <si>
    <t>Dichiarate</t>
  </si>
  <si>
    <t>Inviate</t>
  </si>
  <si>
    <t>Il Modello inviato risulta certificato in data : 15/07/2023</t>
  </si>
  <si>
    <t>Il Modello inviato è stato certificato la prima volta in data : 15/07/2023</t>
  </si>
  <si>
    <t>Riepilogo Anomalie</t>
  </si>
  <si>
    <t>NSIS</t>
  </si>
  <si>
    <t>SQ1</t>
  </si>
  <si>
    <t>SQ2</t>
  </si>
  <si>
    <t>SQ3</t>
  </si>
  <si>
    <t>SQ4</t>
  </si>
  <si>
    <t>SQ5</t>
  </si>
  <si>
    <t>SQ6</t>
  </si>
  <si>
    <t>SQ7</t>
  </si>
  <si>
    <t>SQ8</t>
  </si>
  <si>
    <t>SQ9</t>
  </si>
  <si>
    <t>SQ10</t>
  </si>
  <si>
    <t>Stato</t>
  </si>
  <si>
    <t>-</t>
  </si>
  <si>
    <t>NO</t>
  </si>
  <si>
    <t>IN1</t>
  </si>
  <si>
    <t>IN2</t>
  </si>
  <si>
    <t>IN3</t>
  </si>
  <si>
    <t>IN4</t>
  </si>
  <si>
    <t>IN5</t>
  </si>
  <si>
    <t>IN6</t>
  </si>
  <si>
    <t>IN7</t>
  </si>
  <si>
    <t>IN8</t>
  </si>
  <si>
    <t>IN9</t>
  </si>
  <si>
    <t>IN10</t>
  </si>
  <si>
    <t>IN11</t>
  </si>
  <si>
    <t>IN12</t>
  </si>
  <si>
    <t>IN13</t>
  </si>
  <si>
    <t>IN14</t>
  </si>
  <si>
    <t>IN15</t>
  </si>
  <si>
    <t>IN16</t>
  </si>
  <si>
    <t>IN17</t>
  </si>
  <si>
    <t>GP</t>
  </si>
  <si>
    <t>Qualora presenti, il dettaglio delle anomalie e delle giustificazioni addotte dall'amministrazione alle incongruenze è riportato nel "PDF delle anomalie" che dovrà essere presentato all'Organo di controllo contestualmente al presente modello del Conto annuale</t>
  </si>
  <si>
    <t xml:space="preserve">
"Giustificazione presente" se lo stato ha valore GP;
</t>
  </si>
  <si>
    <t xml:space="preserve">"Accettata con riserva" se lo stato ha valore GR;
</t>
  </si>
  <si>
    <t xml:space="preserve">"Accettata" se lo stato ha valore GA;
</t>
  </si>
  <si>
    <t xml:space="preserve">"Non applicabile per il contratto corrente" se lo stato ha valore "-";
</t>
  </si>
  <si>
    <t>Commenti Organi Di Controllo</t>
  </si>
  <si>
    <t>Nessun commento inserito degli organi di controllo</t>
  </si>
  <si>
    <t>Personale a tempo indeterminato (Tab.1) - Dati riepilogativi dell'ultimo triennio</t>
  </si>
  <si>
    <t xml:space="preserve">Gli aggiornamenti dei prospetti del riepilogo triennale saranno visibili dal giorno successivo a quello di salvataggio delle tabelle. </t>
  </si>
  <si>
    <t>Data ultimo aggiornamento dei valori calcolati: 15/07/2023 01:22:22</t>
  </si>
  <si>
    <t>Gli aggiornamenti dei prospetti del riepilogo triennale vengono effettuati solo per gli ultimi 3 anni di rilevazione</t>
  </si>
  <si>
    <t>Personale a tempo indeterminato al 31.12 (Tab. 1)</t>
  </si>
  <si>
    <t>Numero Mensilità / 12</t>
  </si>
  <si>
    <t>Spese per retribuzioni lorde (Tab. 12+13)</t>
  </si>
  <si>
    <t>di cui arretrati anni precedenti (Tab. 12+13)</t>
  </si>
  <si>
    <t>2020</t>
  </si>
  <si>
    <t>2021</t>
  </si>
  <si>
    <t>DIRETTORI GENERALI</t>
  </si>
  <si>
    <t xml:space="preserve">DIRIGENTI </t>
  </si>
  <si>
    <t>CATEGORIA D</t>
  </si>
  <si>
    <t>CATEGORIA C</t>
  </si>
  <si>
    <t>CATEGORIA B</t>
  </si>
  <si>
    <t>Totale</t>
  </si>
  <si>
    <t>Tabella 14</t>
  </si>
  <si>
    <t>Totale costo annuo del lavoro(Tab. 12+13+14)</t>
  </si>
  <si>
    <t>Personale a tempo indeterminato (Tab.1) - Spese medie pro-capite annue in euro dell'ultimo triennio</t>
  </si>
  <si>
    <t>Mensilità/12</t>
  </si>
  <si>
    <t>Spese medie escluso arretrati a.p. (Tab. 12+13)</t>
  </si>
  <si>
    <t>Spese medie per competenze fisse escluso arretrati a.p. (Tab.12)</t>
  </si>
  <si>
    <t>Spese medie per competenze accessorie escluso arretrati a.p. (Tab.13)</t>
  </si>
  <si>
    <t>Valori medi per arretrati a.p. di Tab.12</t>
  </si>
  <si>
    <t>Valori medi per arretrati a.p. di Tab.13</t>
  </si>
  <si>
    <t>1</t>
  </si>
  <si>
    <t>3</t>
  </si>
  <si>
    <t>4</t>
  </si>
  <si>
    <t>86,07</t>
  </si>
  <si>
    <t>86,45</t>
  </si>
  <si>
    <t>85,63</t>
  </si>
  <si>
    <t>151,88</t>
  </si>
  <si>
    <t>152,95</t>
  </si>
  <si>
    <t>149,2</t>
  </si>
  <si>
    <t>19,25</t>
  </si>
  <si>
    <t>16,9</t>
  </si>
  <si>
    <t>15,58</t>
  </si>
  <si>
    <t>261,21</t>
  </si>
  <si>
    <t>260,3</t>
  </si>
  <si>
    <t>254,41</t>
  </si>
  <si>
    <t>1. Le spese medie annue per ciascuna Categoria sono calcolate dividendo il totale delle spese delle qualifiche appartenenti alla categoria per le unità di riferimento (mensilità della tabella 12 / 12) della stessa categoria.</t>
  </si>
  <si>
    <t>2. Le Spese medie annue per Istituzione sono calcolate come la somma su tutte le categorie del prodotto di ciascun valore medio * mensilità/12 divisa per il totale delle mensilità/12 sommate su tutte le categorie dell'Istituzione.</t>
  </si>
  <si>
    <t>n.c: non calcolabile per mancanza di mensilità attribuite alla categoria</t>
  </si>
  <si>
    <t>Giorni medi assenza  - Dati riepilogativi dell'ultimo triennio</t>
  </si>
  <si>
    <t>PERSONALE</t>
  </si>
  <si>
    <t>GIORNI ASSENZA MEDI ANNUI</t>
  </si>
  <si>
    <t>Presenti di riferimento</t>
  </si>
  <si>
    <t>Ferie</t>
  </si>
  <si>
    <t>Assenza malattia retribuita</t>
  </si>
  <si>
    <t>Altre assenze (meno formazione)</t>
  </si>
  <si>
    <t>Totale personale a t. indeterminato al 31.12  (Tab. 1) o Valore Medio (1)</t>
  </si>
  <si>
    <t>(1) Presenti di riferimento per determinare i gg di assenza: personale presente al 31.12 di tabella 1 - personale comandato/distaccato fuori ruolo, in esonero e in convenzione dell'amministrazione di tabella 3 + personale comandato/distaccato fuori ruolo esterno e in convenzione esterna di tabella 3</t>
  </si>
  <si>
    <t>n.c: non calcolabile per mancanza di presenti di riferimento</t>
  </si>
  <si>
    <t>Personale Flessibile (Tab.2 e SI1) - Dati riepilogativi dell'ultimo triennio</t>
  </si>
  <si>
    <t>Personale Flessibile (Tab.2A) - Dati riepilogativi dell'ultimo triennio</t>
  </si>
  <si>
    <t>Personale a tempo determinato n. dipendenti T2A</t>
  </si>
  <si>
    <t>Personale con contratti di collaborazione coordinata e continuativa</t>
  </si>
  <si>
    <t>TOTALE</t>
  </si>
  <si>
    <t>PERSONALE (Tab.2 e SI1)</t>
  </si>
  <si>
    <t>Costo del lavoro (in euro)(Tab.14)</t>
  </si>
  <si>
    <t>Spese/costi medi pro-capite(in euro)</t>
  </si>
  <si>
    <t>Unità/n.contratti</t>
  </si>
  <si>
    <t>valori annui lordi</t>
  </si>
  <si>
    <t>Personale a tempo determinato</t>
  </si>
  <si>
    <t>Retribuzioni  come da tabella 14 codice P015</t>
  </si>
  <si>
    <t>valore medio</t>
  </si>
  <si>
    <t>L.S.U./L.P.U.</t>
  </si>
  <si>
    <t>Retribuzioni  come da tabella 14 codice P065</t>
  </si>
  <si>
    <t>Lavoratori Interinali</t>
  </si>
  <si>
    <t>Retribuzioni  come da tabella 14 codice L105+P062</t>
  </si>
  <si>
    <t>Con Contratti formazione lavoro</t>
  </si>
  <si>
    <t>Retribuzioni  come da tabella 14 codice P016</t>
  </si>
  <si>
    <t>N. contratti co.co.co (SI1)</t>
  </si>
  <si>
    <t>Oneri per co.co.co. (Tab. 14: L108)</t>
  </si>
  <si>
    <t>valore medio riferito ai contratti di cococo attivi nell'anno</t>
  </si>
  <si>
    <t>N. incarichi di studio/ricerca e di consulenza (SI1)</t>
  </si>
  <si>
    <t>Oneri per incarichi di studio/ricerca e di consulenza (Tab. 14: L109)</t>
  </si>
  <si>
    <t>valore medio riferito agli incarichi attivi nell'anno</t>
  </si>
  <si>
    <t>N. contratti per prestazioni professionali consistenti nella resa di servizi o adempimenti obbligatori per legge (SI1)</t>
  </si>
  <si>
    <t>Oneri per contratti resa servizi o adempimenti obbligatori per legge (Tab. 14: L115)</t>
  </si>
  <si>
    <t>Valore medio pro-capite della spesa non calcolabile se il personale di riferimento/contratti è uguale a zero</t>
  </si>
  <si>
    <t>Contrattazione Integrativa - Dati riepilogativi dell'ultimo triennio</t>
  </si>
  <si>
    <t>Macrocategoria</t>
  </si>
  <si>
    <t>Fondo</t>
  </si>
  <si>
    <t>Risorse per il finanziamento del fondo (voci di entrata)</t>
  </si>
  <si>
    <t>Utilizzo del fondo (voci di uscita)</t>
  </si>
  <si>
    <t>PERSONALE NON DIRIGENTE</t>
  </si>
  <si>
    <t>Fondo risorse decentrate</t>
  </si>
  <si>
    <t>1.709.388</t>
  </si>
  <si>
    <t>1.875.243</t>
  </si>
  <si>
    <t>1.839.960</t>
  </si>
  <si>
    <t>1.707.396</t>
  </si>
  <si>
    <t>1.656.032</t>
  </si>
  <si>
    <t>1.837.437</t>
  </si>
  <si>
    <t>Posizioni organizzative (bilancio)</t>
  </si>
  <si>
    <t>336.600</t>
  </si>
  <si>
    <t>344.440</t>
  </si>
  <si>
    <t>324.964</t>
  </si>
  <si>
    <t>342.062</t>
  </si>
  <si>
    <t>326.575</t>
  </si>
  <si>
    <t>Straordinario (bilancio)</t>
  </si>
  <si>
    <t>262.766</t>
  </si>
  <si>
    <t>242.766</t>
  </si>
  <si>
    <t>93.089</t>
  </si>
  <si>
    <t>100.946</t>
  </si>
  <si>
    <t>171.995</t>
  </si>
  <si>
    <t>DIRIGENTI</t>
  </si>
  <si>
    <t>Risorse per la retribuzione di posizione e di risultato</t>
  </si>
  <si>
    <t>435.958</t>
  </si>
  <si>
    <t>476.008</t>
  </si>
  <si>
    <t>446.912</t>
  </si>
  <si>
    <t>434.096</t>
  </si>
  <si>
    <t>431.675</t>
  </si>
  <si>
    <t>428.885</t>
  </si>
  <si>
    <t>SEGRETARI</t>
  </si>
  <si>
    <t>Segretario comunale e provinciale (bilancio)</t>
  </si>
  <si>
    <t>0</t>
  </si>
  <si>
    <t>Visualizzazione Limite 2016</t>
  </si>
  <si>
    <t>Il sistema controlla che il totale delle risorse della T15, detratte le voci non soggette alla verifica al limite 2016 indicate nella voce LEG398, sia inferiore al limite 2016 indicato nella voce LEG428, con tolleranza di 1000 €.</t>
  </si>
  <si>
    <t>Voce</t>
  </si>
  <si>
    <t>Totale Amministrazione</t>
  </si>
  <si>
    <t>Totale risorse tabella 15</t>
  </si>
  <si>
    <t>446912</t>
  </si>
  <si>
    <t>2419326</t>
  </si>
  <si>
    <t>2866238</t>
  </si>
  <si>
    <t>Totale voci non rilevanti ai fini della verifica del limite 2016 (#)</t>
  </si>
  <si>
    <t>57156</t>
  </si>
  <si>
    <t>272029</t>
  </si>
  <si>
    <t>329185</t>
  </si>
  <si>
    <t>Totale risorse soggette alla verifica del limite (a-b)</t>
  </si>
  <si>
    <t>389756</t>
  </si>
  <si>
    <t>2147297</t>
  </si>
  <si>
    <t>2537053</t>
  </si>
  <si>
    <t>Limite 2016 di cui all'articolo 23, comma 2 del DLgs 75/2017 (##)</t>
  </si>
  <si>
    <t>Coerenza con tolleranza di 1000 €</t>
  </si>
  <si>
    <t>OK</t>
  </si>
  <si>
    <t>(#) Voce LEG398 della scheda SICI della corrispondente macro-categoria</t>
  </si>
  <si>
    <t>(##) Voce LEG428 della scheda SICI della corrispondente macro-categoria</t>
  </si>
  <si>
    <t>Scheda Informativa 1</t>
  </si>
  <si>
    <t xml:space="preserve">Partita IVA : </t>
  </si>
  <si>
    <t>02506470018</t>
  </si>
  <si>
    <t xml:space="preserve">Codice Fiscale : </t>
  </si>
  <si>
    <t>80062130010</t>
  </si>
  <si>
    <t xml:space="preserve">Telefono : </t>
  </si>
  <si>
    <t>57161</t>
  </si>
  <si>
    <t xml:space="preserve">Email : </t>
  </si>
  <si>
    <t>protocollo.generale@to.legalmail.camcom.it</t>
  </si>
  <si>
    <t xml:space="preserve">Via : </t>
  </si>
  <si>
    <t>VIA CARLO ALBERTO</t>
  </si>
  <si>
    <t xml:space="preserve">Numero Civico : </t>
  </si>
  <si>
    <t>16</t>
  </si>
  <si>
    <t xml:space="preserve">C.A.P. : </t>
  </si>
  <si>
    <t>10123</t>
  </si>
  <si>
    <t xml:space="preserve">Città : </t>
  </si>
  <si>
    <t>TORINO</t>
  </si>
  <si>
    <t xml:space="preserve">Provincia : </t>
  </si>
  <si>
    <t>TO</t>
  </si>
  <si>
    <t xml:space="preserve">Codice Catastale : </t>
  </si>
  <si>
    <t>L219</t>
  </si>
  <si>
    <t xml:space="preserve">Indirizzo pagina web dell'ente : </t>
  </si>
  <si>
    <t>www.to.camcom.it</t>
  </si>
  <si>
    <t>Responsabile del Procedimento Amministrativo di cui alla legge 7/8/90, N.241 Capo II</t>
  </si>
  <si>
    <t>Cognome</t>
  </si>
  <si>
    <t>Nome</t>
  </si>
  <si>
    <t>Telefono</t>
  </si>
  <si>
    <t>EMail</t>
  </si>
  <si>
    <t>CALVO</t>
  </si>
  <si>
    <t>LOREDANA</t>
  </si>
  <si>
    <t>5716600</t>
  </si>
  <si>
    <t>personale@to.legalmail.camcom.it</t>
  </si>
  <si>
    <t>Referente da contattare</t>
  </si>
  <si>
    <t>Riepilogo Domande Presenti Nella Circolare</t>
  </si>
  <si>
    <t>I modelli debbono essere sottoscritti dai revisori dei conti</t>
  </si>
  <si>
    <t xml:space="preserve">Domande presenti in circolare : </t>
  </si>
  <si>
    <t>INDICARE IL NUMERO DI UNITÀ DI PERSONALE UTILIZZATO A QUALSIASI TITOLO (COMANDO O ALTRO) NELLE ATTIVITÀ ESTERNALIZZATE CON ESCLUSIONE DELLE UNITÀ EFFETTIVAMENTE CESSATE A SEGUITO DI ESTERNALIZZAZIONI.</t>
  </si>
  <si>
    <t>INDICARE IL NUMERO DEI CONTRATTI DI COLLABORAZIONE COORDINATA E CONTINUATIVA.</t>
  </si>
  <si>
    <t>INDICARE IL NUMERO DEGLI INCARICHI LIBERO PROFESSIONALE, DI STUDIO, RICERCA E CONSULENZA.</t>
  </si>
  <si>
    <t>INDICARE IL NUMERO DI CONTRATTI PER PRESTAZIONI PROFESSIONALI CONSISTENTI NELLA RESA DI SERVIZI O ADEMPIMENTI OBBLIGATORI PER LEGGE.</t>
  </si>
  <si>
    <t>13</t>
  </si>
  <si>
    <t>Numero di unità di personale a tempo indeterminato che al 31/12 appartiene alle categorie protette</t>
  </si>
  <si>
    <t>INDICARE IL TOTALE DELLE SOMME TRATTENUTE AI DIPENDENTI NELL'ANNO DI RILEVAZIONE PER LE ASSENZE PER MALATTIA IN APPLICAZIONE DELL'ART. 71 DEL D.L. N. 112 DEL 25/06/2008 CONVERTITO IN L. 133/2008.</t>
  </si>
  <si>
    <t>3843</t>
  </si>
  <si>
    <t>QUANTI SONO I DIPENDENTI AL 31.12 IN ASPETTATIVA PER DOTTORATO DI RICERCA CON RETRIBUZIONE A CARICO DELL'AMMINISTRAZIONE AI SENSI DELL'ARTICOLO 2 DELLA LEGGE 476/1984 E S.M.?</t>
  </si>
  <si>
    <t>QUANTE PERSONE SONO STATE IMPIEGATE NELL'ANNO (TEMPO DETER., CO.CO.CO., INCARICHI O ALTRI TIPI DI LAV. FLESSIBILE) IL CUI COSTO È TOTALMENTE SOSTENUTO CON FINANZIAMENTI ESTERNI DELL'U.E. O DI PRIVATI?</t>
  </si>
  <si>
    <t>INDICARE IL NUMERO DELLE UNITÀ RILEVATE IN TABELLA 1 TRA I "PRESENTI AL 31.12" CHE RISULTAVANO TITOLARI DI PERMESSI PER LEGGE N. 104/92.</t>
  </si>
  <si>
    <t>28</t>
  </si>
  <si>
    <t>INDICARE IL NUMERO DELLE UNITÀ RILEVATE IN TABELLA 1 TRA I "PRESENTI AL 31.12" CHE RISULTAVANO TITOLARI DI PERMESSI AI SENSI DELL'ART. 42, C.5 D.LGS.151/2001 E S.M.</t>
  </si>
  <si>
    <t>UNITÀ DI PERSONALE CON QUALIFICA DIRIGENZIALE ASSEGNATE AGLI UFFICI DI DIRETTA COLLABORAZIONE CON GLI ORGANI DI INDIRIZZO POLITICO</t>
  </si>
  <si>
    <t xml:space="preserve">UNITÀ DI PERSONALE NON DIRIGENTE ASSEGNATE AGLI UFFICI DI DIRETTA COLLABORAZIONE CON GLI ORGANI DI INDIRIZZO POLITICO </t>
  </si>
  <si>
    <t>UNITÀ DI PERS. EST. ALL'ISTITUZIONE, IN POSIZIONE DI COMANDO, DISTACCO, FUORI RUOLO, ESPERTI, CONSULENTI O CO.CO.CO ASSEGNATE AGLI UFFICI DI DIRETTA COLLABORAZIONE CON GLI ORGANI DI INDIRIZZO POLITICO</t>
  </si>
  <si>
    <t>SPESA COMPLESSIVAMENTE SOSTENUTA PER IL PERSONALE CON QUALIFICA DIRIGENZIALE ASSEGNATO AGLI UFFICI DI DIRETTA COLLABORAZIONE CON GLI ORGANI DI INDIRIZZO POLITICO</t>
  </si>
  <si>
    <t>SPESA COMPLESSIVAMENTE SOSTENUTA PER IL PERSONALE NON DIRIGENTE ASSEGNATO AGLI UFFICI DI DIRETTA COLLABORAZIONE CON GLI ORGANI DI INDIRIZZO POLITICO</t>
  </si>
  <si>
    <t>SPESA PER IL PERSONALE ESTERNO ALL'ISTITUZ.,IN POSIZ. DI COMANDO/DISTACCO/FUORI RUOLO/ESPERTI/CONSULENTI/CO.CO.CO. ASSEGNATI AGLI UFFICI DI DIRETTA COLLABORAZIONE CON GLI ORGANI DI INDIRIZZO POLITICO</t>
  </si>
  <si>
    <t>IMPORTO DEL LIMITE DI CUI ALL'ART .1, COMMA 557-QUATER O ART. 1, COMMA 562 DELLA LEGGE N. 296/2006 O DI ANALOGHE DISPOSIZIONI DELLE REGIONI E PROVINCE AUTONOME</t>
  </si>
  <si>
    <t>QUANTE PERSONE SONO STATE ASSUNTE NELL'ANNO A TEMPO DETERMINATO CON LE RISORSE DEL PNRR?</t>
  </si>
  <si>
    <t>QUANTE PERSONE SONO STATE ASSUNTE NELL'ANNO CON ALTRE FORME FLESSIBILI DI LAVORO (EX INTERINALI, LSU, FORMAZIONE LAVORO) CON LE RISORSE DEL PNRR?</t>
  </si>
  <si>
    <t>CON QUANTE PERSONE SONO STATI SOTTOSCRITTI CONTRATTI DI CO.CO.CO E INCARICHI NELL'ANNO CON LE RISORSE DEL PNRR?</t>
  </si>
  <si>
    <t xml:space="preserve">Note e chiarimenti alla rilevazione : </t>
  </si>
  <si>
    <t>Domanda 49: non compilabile in quanto le disposizioni normative contenute nell'art.1 c.557 quater e 562 della l. 296/2006 non risultano applicabili alle Camere di commercio, in quanto enti non tenuti al rispetto del  patto di stabilita ; contestualmente, per gli enti camerali, non appare neppure possibile il calcolo del limite di spesa per il personale calcolato con riferimento al triennio 2011-2013. Viceversa, le Camere di commercio, sono attualmente tenute al rispetto di specifici limiti vincolistici individuati dall'art.1 c.450 della l. 145/2018 che ha rimosso il blocco assunzionale in favore delle sole Camere di commercio non piu interessate da processi di accorpamento ai sensi del D. Lgs. n. 219/2016 ammettendo, per le stesse, la possibilita di procedere all'assunzione di nuovo personale, nel limite della spesa corrispondente alle cessazioni dell'anno precedente al fine di assicurare l'invarianza degli effetti sui saldi di finanza pubblica.</t>
  </si>
  <si>
    <t>Componenti Collegio dei Revisori (o Organo Equivalente)</t>
  </si>
  <si>
    <t>EMail (sostituisce l'ENTE RAPPRESENTATO delle rilevazioni precedenti)</t>
  </si>
  <si>
    <t>GUIDA</t>
  </si>
  <si>
    <t>MARIO</t>
  </si>
  <si>
    <t>mario.guida@mef.gov.it</t>
  </si>
  <si>
    <t>DEL CASALE</t>
  </si>
  <si>
    <t>ENRICA</t>
  </si>
  <si>
    <t>enrica.delcasale@mise.gov.it</t>
  </si>
  <si>
    <t>DELFINO</t>
  </si>
  <si>
    <t>PAOLO</t>
  </si>
  <si>
    <t>paolo.delfino@fiscopro.it</t>
  </si>
  <si>
    <t xml:space="preserve">Macrocategoria : </t>
  </si>
  <si>
    <t>RISPETTO DI SPECIFICI LIMITI DI LEGGE</t>
  </si>
  <si>
    <t>Importo del limite 2016 riferito alla presente macrocategoria (euro)</t>
  </si>
  <si>
    <t xml:space="preserve"> </t>
  </si>
  <si>
    <t>Ris. accessorie soggette all'art. 23, comma 2 DLgs n. 75/2017 destinate al Segretario nel 2016, riferite alla intera annualità (in caso di segreteria convenzionata 2016 indicare le risorse destinate al Segretario da tutti gli enti della convenzione, euro)</t>
  </si>
  <si>
    <t>Art. 107, comma 1 Ccnl 16-18 - incremento retribuzione di posizione (valutata su base annua ed in assenza di segreteria convenzionata, euro)</t>
  </si>
  <si>
    <t>Art. 107, comma 2 Ccnl 16-18 - Incremento annuo galleggiamento Segretario ex art. 41, comma 5 del Ccnl 16/5/2001 (valutato su base annua ed in assenza di segreteria convenzionata, euro)</t>
  </si>
  <si>
    <t>Quota di retribuzione accessoria individuata nel vigente protocollo/accordo di segreteria convenzionata (valore %, indicare 100% in caso di segreterio titolare di sede unica e 0% nel caso di scavalco per l'intero anno)</t>
  </si>
  <si>
    <t>Art. 107, comma 1 Ccnl 16-18 - incremento retribuzione di posizione (valutata su base annua corretta per la quota di convenzione, euro)</t>
  </si>
  <si>
    <t>Art. 107, comma 2 Ccnl 16-18 - Incremento annuo galleggiamento determinato da art. 41, comma 5 del Ccnl 16/5/2001 (valutato su base annua corretta per la quota di convenzione, euro)</t>
  </si>
  <si>
    <t>Totale risorse della tabella 15 (e, ove previste, anche della sezione LEG della scheda SICI) della presente macro-categoria non rilevanti ai fini della verifica del limite art. 23 c. 2 Dlgs 75/2017 (euro)</t>
  </si>
  <si>
    <t>INFORMAZIONI / CHIARIMENTI</t>
  </si>
  <si>
    <t>Informazioni/chiarimenti da parte dell'Organo di controllo (max 1.500 caratteri)</t>
  </si>
  <si>
    <t>Informazioni/chiarimenti da parte dell'Amministrazione (max 1.500 caratteri)</t>
  </si>
  <si>
    <t>FONDO RELATIVO ALL'ANNO DI RILEVAZIONE / TEMPISTICA DELLA C.I.</t>
  </si>
  <si>
    <t>In caso di certificazione disgiunta: data di certificazione della sola costituzione del fondo/i specificamente riferita all'anno di rilevazione (art. 40-bis, c.1 del Dlgs 165/2001)</t>
  </si>
  <si>
    <t>11-07-2022</t>
  </si>
  <si>
    <t>In caso di certificazione disgiunta: data di certificazione del solo contratto integrativo economico specificamente riferito al fondo/i dell'anno di rilevazione, sulla base di certificazione costituzione fondo effettuata in precedenza (art. 40-bis, c.1 del Dlgs 165/2001)</t>
  </si>
  <si>
    <t>In caso di certificazione congiunta: data di certificazione tanto della costituzione del fondo che del contratto integrativo economico specificamente riferito al fondo/i dell'anno di rilevazione (art. 40-bis, c.1 del Dlgs 165/2001)</t>
  </si>
  <si>
    <t>Annualità di ritardo nella certificazione del fondo/i contrattazione integrativa alla compilazione/rettifica della presente scheda (0=almeno costituzione fondo/i anno rilevazione certif.; 1=almeno costituzione fondo/i anno precedente certif. ecc.)</t>
  </si>
  <si>
    <t>Di cui, sempre con riferimento alla presente macrocategoria, variazione del limite 2016 in aumento ex art. 33, commi 1-2, del DL n. 34/2019 (cfr. Circolare, euro)</t>
  </si>
  <si>
    <t>Totale risorse ricomprese nell'unico importo consolidato non rilevanti ai fini della verifica del limite art. 23 c. 2 Dlgs 75/2017 (euro)</t>
  </si>
  <si>
    <t>11077</t>
  </si>
  <si>
    <t>(eventuale) Importo del co-finanziamento al recupero riferito alla annualità corrente del recupero di risorse in eccesso ai sensi dell'art. 4, c. 2 del DL 16/2014 (euro)</t>
  </si>
  <si>
    <t>ORGANIZZAZIONE E INCARICHI</t>
  </si>
  <si>
    <t>Numero complessivo di funzioni dirigenziali previste nell'ordinamento</t>
  </si>
  <si>
    <t>Numero di posizioni dirigenziali preposte alle strutture organizzative complesse ai sensi dell'art. 27, c. 5 del Ccnl 23.12.1999 e s.m.i. effettivamente coperte alla data del 31.12 dell'anno di rilevazione</t>
  </si>
  <si>
    <t>Valore medio su base annua della retribuzione di posizione previsto per le strutture organizzative complesse di cui all'art. 27, c. 5 del Ccnl 23.12.1999 e s.m.i. (euro)</t>
  </si>
  <si>
    <t>81393</t>
  </si>
  <si>
    <t>Numero di posizioni dirigenziali effettivamente coperte alla data del 31.12 dell'anno di rilevazione per la fascia più elevata</t>
  </si>
  <si>
    <t>Valore unitario su base annua della retribuzione di posizione previsto per la fascia più elevata (euro)</t>
  </si>
  <si>
    <t>152642</t>
  </si>
  <si>
    <t>Numero di posizioni dirigenziali effettivamente coperte alla data del 31.12 dell'anno di rilevazione per la fascia meno elevata</t>
  </si>
  <si>
    <t>Valore unitario su base annua della retribuzione di posizione previsto per la fascia meno elevata (euro)</t>
  </si>
  <si>
    <t>22642</t>
  </si>
  <si>
    <t>Numero di posizioni dirigenziali effettivamente coperte alla data del 31.12 dell'anno di rilevazione per le restanti fasce</t>
  </si>
  <si>
    <t>Valore unitario su base annua della retribuzione di posizione previsto per le restanti fasce (valore medio in euro)</t>
  </si>
  <si>
    <t>57642</t>
  </si>
  <si>
    <t>Numero di posizioni dirigenziali effettivamente coperte alla data del 31.12 dell'anno di rilevazione con incarico ad interim</t>
  </si>
  <si>
    <t>Valore medio su base annua della retribuzione per gli incarichi dirigenziali ad interim (risultato in euro)</t>
  </si>
  <si>
    <t>PERFORMANCE / RISULTATO</t>
  </si>
  <si>
    <t>Importo totale della retribuzione di risultato erogata a valere sul fondo dell'anno di rilevazione (euro)</t>
  </si>
  <si>
    <t>104227</t>
  </si>
  <si>
    <t>% di risorse aggiuntive ex art. 57, c. 2 lettera e) del Ccnl 17.12.2020 in proporzione alle risorse stabili del fondo dell'anno di rilevazione</t>
  </si>
  <si>
    <t>90,46 %</t>
  </si>
  <si>
    <t>Importo totale della retribuzione di risultato non erogata a seguito della valutazione non piena con riferimento al fondo dell'anno di rilevazione (euro)</t>
  </si>
  <si>
    <t>5940</t>
  </si>
  <si>
    <t>Le retribuzioni di risultato sono correlate alla valutazione della prestazione dei dirigenti (S/N)?</t>
  </si>
  <si>
    <t>SI</t>
  </si>
  <si>
    <t>Sono utilizzati indicatori di risultato attinenti all'Ufficio o all'Ente nel suo complesso per la valutazione della retribuzione di risultato (S/N)?</t>
  </si>
  <si>
    <t>Sono utilizzati giudizi del nucleo di valutazione o di altro analogo organismo per la valutazione della retribuzione di risultato (S/N)?</t>
  </si>
  <si>
    <t>Sono utilizzati ai fini della valutazione dei dirigenti meccanismi di confronto con le performance di altri enti (benchmarking) (S/N)?</t>
  </si>
  <si>
    <t>RILEVAZIONE CEPEL</t>
  </si>
  <si>
    <t>Sono stati costituiti i nuclei di valutazione per il personale dirigente (S/N)?</t>
  </si>
  <si>
    <t>Sono costituiti in forma singola o associata?</t>
  </si>
  <si>
    <t>Viene effettuata la valutazione delle prestazioni e dei risultati dei dirigenti (art. 14 del Ccnl 23.12.1999) (S/N)?</t>
  </si>
  <si>
    <t>La valutazione delle prestazioni e dei risultati è effettuata in forma singola o associata?</t>
  </si>
  <si>
    <t>12-12-2022</t>
  </si>
  <si>
    <t>Importo del limite di cui all'art. 9, comma 28 del decreto legge n. 78/2010 riferito all'anno corrente (euro)</t>
  </si>
  <si>
    <t>437892</t>
  </si>
  <si>
    <t>Importo del limite di cui all'art. 9, comma 28 del decreto legge n. 78/2010 utilizzato ai fini delle assunzioni effettuate nell'anno corrente ai sensi dell'art. 20, comma 3 del Dlgs 75/2017 (stipendio, accessorio e O.R. a carico dell'amministrazione)</t>
  </si>
  <si>
    <t>Numero di posizioni organizzative effettivamente coperte alla data del 31.12 dell'anno di rilevazione per la fascia più elevata</t>
  </si>
  <si>
    <t>13500</t>
  </si>
  <si>
    <t>Numero di posizioni organizzative effettivamente coperte alla data del 31.12 dell'anno di rilevazione per la fascia meno elevata</t>
  </si>
  <si>
    <t>9000</t>
  </si>
  <si>
    <t>Numero di posizioni organizzative effettivamente coperte alla data del 31.12 dell'anno di rilevazione per le restanti fasce</t>
  </si>
  <si>
    <t>20</t>
  </si>
  <si>
    <t>11400</t>
  </si>
  <si>
    <t>Numero di posizioni organizzative effettivamente coperte alla data del 31.12 dell'anno di rilevazione con rapporto di lavoro part-time e/o in convenzione con altre amministrazioni</t>
  </si>
  <si>
    <t>Valore unitario su base annua della retribuzione di posizione previsto per le posizioni organizzative con rapporto di lavoro part-time e/o in convenzione con altre amministrazioni (valore medio in euro)</t>
  </si>
  <si>
    <t>Numero complessivo di incarichi di specifica responsabilità ai sensi dell'art. 70-quinquies, c. 1, Ccnl 21.5.2018 in essere al 31.12 dell'anno di rilevazione</t>
  </si>
  <si>
    <t>46</t>
  </si>
  <si>
    <t>PROGRESSIONI ECONOMICHE ORIZZONTALI A VALERE SUL FONDO DELL'ANNO DI RILEVAZIONE</t>
  </si>
  <si>
    <t>E' stata verificata la sussistenza del requisito di cui all'art. 16, c. 6 del Ccnl 21.5.2018 ai fini delle PEO (S/N) ?</t>
  </si>
  <si>
    <t>Numero dei dipendenti che hanno concorso alle procedure per le PEO a valere sul fondo dell'anno di rilevazione</t>
  </si>
  <si>
    <t>129</t>
  </si>
  <si>
    <t>Numero totale delle PEO effettuate a valere sul fondo dell'anno di rilevazione</t>
  </si>
  <si>
    <t>56</t>
  </si>
  <si>
    <t>Le PEO riferite all'anno di rilevazione sono riferite ad un numero limitato di dipendenti (cioè non superiori al 50% degli aventi diritto) ed operate con carattere di selettività secondo quanto previsto dallart. 23 c. 2 del DLgs 150/2009 (S/N)?</t>
  </si>
  <si>
    <t>Le PEO riferite all'anno di rilevazione hanno rispettato le indicazioni di non retrodatazione oltre il 1 gennaio dell'anno di perfezionamento del contratto integrativo (S/N)?</t>
  </si>
  <si>
    <t>Importo delle risorse destinate alle PEO contrattate e certificate a valere sul fondo dell'anno di rilevazione (euro)</t>
  </si>
  <si>
    <t>62744</t>
  </si>
  <si>
    <t>L'ente ha rispettato l'indicazione di cui all'art. 68 c. 3 del Ccnl 21.5.2018 di destinare almeno il 30% delle risorse variabili del fondo dell'anno di rilevazione a performance Individuale (S/N)?</t>
  </si>
  <si>
    <t>Differenziazione del premio individuale - La contrattazione integrativa ha preventivamente definito la limitata quota massima di personale valutato cui attribuire la maggiorazione del premio individuale (S/N)?</t>
  </si>
  <si>
    <t>Differenziazione del premio individuale - Numero dipendenti ai quali è stata erogata con riferimento a prestazioni rese nell'anno di rilevazione la maggiorazione del premio individuale prescritta dal Ccnl (unità)</t>
  </si>
  <si>
    <t>35</t>
  </si>
  <si>
    <t>Differenziazione del premio individuale - Valore pro-capite medio della maggiorazione del premio individuale prescritta dal Ccnl erogata con riferimento a prestazioni rese nell'anno di rilevazione (euro)</t>
  </si>
  <si>
    <t>585</t>
  </si>
  <si>
    <t>Importo totale della performance individuale erogata a valere sul fondo dell'anno di rilevazione (euro)</t>
  </si>
  <si>
    <t>503230</t>
  </si>
  <si>
    <t>Importo totale della performance organizzativa erogata a valere sul fondo dell'anno di rilevazione (euro)</t>
  </si>
  <si>
    <t>335621</t>
  </si>
  <si>
    <t>Importo totale della performance (individuale e organizzativa) non erogata a seguito della valutazione non piena con riferimento al fondo dell'anno di rilevazione (euro)</t>
  </si>
  <si>
    <t>206</t>
  </si>
  <si>
    <t>Importo totale della retribuzione di risultato riferita ad incarichi dell'area delle posizioni organizzative, erogato a valere sull'anno di rilevazione (euro)</t>
  </si>
  <si>
    <t>51558</t>
  </si>
  <si>
    <t>Importo totale della retribuzione di risultato relativo ad incarichi dell'area delle posizioni organizzative, non erogato a seguito della valutazione non piena con riferimento all'anno di rilevazione (euro)</t>
  </si>
  <si>
    <t>3042</t>
  </si>
  <si>
    <t>% delle risorse aggiuntive di cui all'art. 67, c. 5, lettera b) del Ccnl 21.5.2018 (variabile) in proporzione alle risorse stabili del fondo dell'anno di rilevazione</t>
  </si>
  <si>
    <t>58,66 %</t>
  </si>
  <si>
    <t>WELFARE INTEGRATIVO</t>
  </si>
  <si>
    <t>Disponibilità anno di rilevazione per la concessione di benefici di welfare al netto degli eventuali utilizzi del fondo per la contrattazione integrativa (euro)</t>
  </si>
  <si>
    <t>95161</t>
  </si>
  <si>
    <t>Welfare integrativo anno di rilevazione - Iniziative di sostegno al reddito della famiglia effettivamente erogate (euro)</t>
  </si>
  <si>
    <t>83080</t>
  </si>
  <si>
    <t>Welfare integrativo anno di rilevazione - Supporto all'istruzione e promozione del merito dei figli effettivamente erogate (euro)</t>
  </si>
  <si>
    <t>5415</t>
  </si>
  <si>
    <t>Welfare integrativo anno di rilevazione - Contributi a favore di attività culturali, ricreative e con finalità sociale effettivamente erogate (euro)</t>
  </si>
  <si>
    <t>121</t>
  </si>
  <si>
    <t>Welfare integrativo anno di rilevazione - Anticipazioni, sovvenzioni e prestiti a favore di dipendenti in difficoltà effettivamente erogate (euro)</t>
  </si>
  <si>
    <t>Welfare integrativo anno di rilevazione - Polizze sanitarie integrative effettivamente erogate (euro)</t>
  </si>
  <si>
    <t>Viene effettuata la valutazione delle prestazioni e dei risultati dei dipendenti (art. 6 del Ccnl 31.3.1999) (S/N) ?</t>
  </si>
  <si>
    <t>Quale è il valore massimo in percentuale dell'indennità di risultato rispetto all'indennità di posizione (art.10, c. 3 del Ccnl 31.3.1999)?</t>
  </si>
  <si>
    <t>0,00 %</t>
  </si>
  <si>
    <t>T1 Personale a Tempo Indeterminato</t>
  </si>
  <si>
    <t>Qualifica</t>
  </si>
  <si>
    <t>Tempo Pieno</t>
  </si>
  <si>
    <t>Part Time Inf. 50%</t>
  </si>
  <si>
    <t>Part Time Sup. 50%</t>
  </si>
  <si>
    <t>Totale Dipendenti al 31/12</t>
  </si>
  <si>
    <t>TOTALE GENERALE</t>
  </si>
  <si>
    <t>U</t>
  </si>
  <si>
    <t>D</t>
  </si>
  <si>
    <t>SEGRETARIO GENERALE CCIAA</t>
  </si>
  <si>
    <t>DIRIGENTE A TEMPO INDETERMINATO</t>
  </si>
  <si>
    <t>POSIZIONE ECONOMICA D7</t>
  </si>
  <si>
    <t>POSIZIONE ECONOMICA D6</t>
  </si>
  <si>
    <t>POSIZIONE ECONOMICA D5</t>
  </si>
  <si>
    <t>POSIZIONE ECONOMICA D4</t>
  </si>
  <si>
    <t>POSIZIONE ECONOMICA D3</t>
  </si>
  <si>
    <t>POSIZIONE ECONOMICA D2</t>
  </si>
  <si>
    <t>POSIZIONE ECONOMICA D1</t>
  </si>
  <si>
    <t>POSIZIONE ECONOMICA C6</t>
  </si>
  <si>
    <t>POSIZIONE ECONOMICA C5</t>
  </si>
  <si>
    <t>POSIZIONE ECONOMICA C4</t>
  </si>
  <si>
    <t>POSIZIONE ECONOMICA C3</t>
  </si>
  <si>
    <t>POSIZIONE ECONOMICA C2</t>
  </si>
  <si>
    <t>POSIZIONE ECONOMICA C1</t>
  </si>
  <si>
    <t>POSIZIONE ECONOMICA B8</t>
  </si>
  <si>
    <t>POSIZ. ECON. B7 - PROFILO ACCESSO B3</t>
  </si>
  <si>
    <t>POSIZ.ECON. B6 PROFILI ACCESSO B3</t>
  </si>
  <si>
    <t>POSIZ.ECON. B6 PROFILI ACCESSO B1</t>
  </si>
  <si>
    <t>POSIZ.ECON. B5 PROFILI ACCESSO B1</t>
  </si>
  <si>
    <t>POSIZ.ECON. B4 PROFILI ACCESSO B3</t>
  </si>
  <si>
    <t>POSIZ.ECON. B4 PROFILI ACCESSO B1</t>
  </si>
  <si>
    <t>POSIZIONE ECONOMICA DI ACCESSO B3</t>
  </si>
  <si>
    <t>POSIZIONE ECONOMICA B3</t>
  </si>
  <si>
    <t>POSIZIONE ECONOMICA B2</t>
  </si>
  <si>
    <t>Tabella T2 - Personale con contratto 'flessibile' (escluso il personale in convenzione)</t>
  </si>
  <si>
    <t>Categoria</t>
  </si>
  <si>
    <t>A Tempo Determinato</t>
  </si>
  <si>
    <t>Formazione Lavoro</t>
  </si>
  <si>
    <t>Contratti di somministrazione (ex Interinale)</t>
  </si>
  <si>
    <t>Tabella T2 - Personale modalità di lavoro 'flessibile'</t>
  </si>
  <si>
    <t>Lavoro Agile</t>
  </si>
  <si>
    <t>Telelavoro</t>
  </si>
  <si>
    <t>Coworking</t>
  </si>
  <si>
    <t>Soggetto a Turnazione</t>
  </si>
  <si>
    <t>Soggetto a Reperibilità</t>
  </si>
  <si>
    <t>T2A Personale con Rapporto di Lavoro Flessibile</t>
  </si>
  <si>
    <t xml:space="preserve"> LA TABELLA NON RISULTA RILEVATA </t>
  </si>
  <si>
    <t>T3 Personale Comandato/Distaccato e Fuori Ruolo</t>
  </si>
  <si>
    <t>Personale dell'Amministrazione - comandati/distaccati</t>
  </si>
  <si>
    <t>Personale dell'Amministrazione - fuori ruolo</t>
  </si>
  <si>
    <t>Personale dell'Amministrazione - convenzioni</t>
  </si>
  <si>
    <t>Personale dell'Amministrazione - personale in aspettativa</t>
  </si>
  <si>
    <t>Personale Esterno - comandati/distaccati</t>
  </si>
  <si>
    <t>Personale Esterno - fuori ruolo</t>
  </si>
  <si>
    <t>Personale Esterno - convenzioni</t>
  </si>
  <si>
    <t>T4 Passaggi di Ruolo/Posizione Economica/Profilo</t>
  </si>
  <si>
    <t>Qualifica di partenza</t>
  </si>
  <si>
    <t>Qualifica di arrivo</t>
  </si>
  <si>
    <t>Numero di passagi</t>
  </si>
  <si>
    <t>TOTALE PASSAGGI</t>
  </si>
  <si>
    <t>T5 Personale Cessato</t>
  </si>
  <si>
    <t>Collocamento a riposo per limiti di eta'</t>
  </si>
  <si>
    <t>Dimissioni (con diritto a pensione)</t>
  </si>
  <si>
    <t>Passaggi per esternalizzazioni</t>
  </si>
  <si>
    <t>Passaggi ad altre amministrazioni - stesso comparto</t>
  </si>
  <si>
    <t>Passaggi ad altre amministrazioni - altro comparto</t>
  </si>
  <si>
    <t>Risoluzione rapporto lavoro</t>
  </si>
  <si>
    <t>Licenziamenti disposti dall'ente</t>
  </si>
  <si>
    <t>Dimissioni senza diritto a pensione</t>
  </si>
  <si>
    <t>Altre cause</t>
  </si>
  <si>
    <t>T6 Personale Assunto</t>
  </si>
  <si>
    <t>Nomina da concorso</t>
  </si>
  <si>
    <t>Stabilizzato da lsu</t>
  </si>
  <si>
    <t>Assunzione per chiamata diretta (l.68/99 cat. protette)</t>
  </si>
  <si>
    <t>Assunzione per chiamata numerica (l.68/99 cat. protette)</t>
  </si>
  <si>
    <t>Passaggi da altra amministrazione - stesso comparto</t>
  </si>
  <si>
    <t>Passaggi da altra amministrazione - altro comparto</t>
  </si>
  <si>
    <t>Personale stabilizzato ex art. 35, c. 3-bis, dlgs 165/01</t>
  </si>
  <si>
    <t>Personale stabilizzato ex art.20 d.lgs. 75/2017</t>
  </si>
  <si>
    <t>Totale Personale</t>
  </si>
  <si>
    <t>T7 Dipendenti per Anzianità di Servizio</t>
  </si>
  <si>
    <t>Fasce anzianità di servizio  da - a :</t>
  </si>
  <si>
    <t>0-5</t>
  </si>
  <si>
    <t>6-10</t>
  </si>
  <si>
    <t>11-15</t>
  </si>
  <si>
    <t>16-20</t>
  </si>
  <si>
    <t>21-25</t>
  </si>
  <si>
    <t>26-30</t>
  </si>
  <si>
    <t>31-35</t>
  </si>
  <si>
    <t>36-40</t>
  </si>
  <si>
    <t>41-43</t>
  </si>
  <si>
    <t>44 e oltre</t>
  </si>
  <si>
    <t>T8 Dipendenti per Età</t>
  </si>
  <si>
    <t>Fasce dipendenti per età da - a :</t>
  </si>
  <si>
    <t>0-19</t>
  </si>
  <si>
    <t>20-24</t>
  </si>
  <si>
    <t>25-29</t>
  </si>
  <si>
    <t>30-34</t>
  </si>
  <si>
    <t>35-39</t>
  </si>
  <si>
    <t>40-44</t>
  </si>
  <si>
    <t>45-49</t>
  </si>
  <si>
    <t>50-54</t>
  </si>
  <si>
    <t>55-59</t>
  </si>
  <si>
    <t>60-64</t>
  </si>
  <si>
    <t>65-67</t>
  </si>
  <si>
    <t>68-99</t>
  </si>
  <si>
    <t>T9 Dipendenti per Titolo di Studio</t>
  </si>
  <si>
    <t>Fino alla scuola dell'obbligo</t>
  </si>
  <si>
    <t>Licenza media superiore</t>
  </si>
  <si>
    <t>Laurea breve</t>
  </si>
  <si>
    <t>Laurea</t>
  </si>
  <si>
    <t>Specializzazione post laurea / dottorato di ricerca</t>
  </si>
  <si>
    <t>Altri titoli post laurea</t>
  </si>
  <si>
    <t>T11 Giorni di Assenza</t>
  </si>
  <si>
    <t>Assenze per malattia retribuite</t>
  </si>
  <si>
    <t>Congedi retribuiti  ai sensi dell'art.42,c.5, dlgs 151/2001</t>
  </si>
  <si>
    <t>Legge 104/92</t>
  </si>
  <si>
    <t>Ass.retrib.:maternita',congedo parent.,malattia figlio</t>
  </si>
  <si>
    <t>Altri permessi ed assenze retribuite</t>
  </si>
  <si>
    <t>Congedi parentali covid-19</t>
  </si>
  <si>
    <t>Sciopero</t>
  </si>
  <si>
    <t>Altre assenze non retribuite</t>
  </si>
  <si>
    <t>Formazione</t>
  </si>
  <si>
    <t>Lavoro a distanza</t>
  </si>
  <si>
    <t>T12 Oneri per Competenze Stipendiali</t>
  </si>
  <si>
    <t>Mensilita'</t>
  </si>
  <si>
    <t>Stipendio</t>
  </si>
  <si>
    <t>I.i.s.</t>
  </si>
  <si>
    <t>R.i.a.</t>
  </si>
  <si>
    <t>R.i.a./ progr. economica di anzianita'</t>
  </si>
  <si>
    <t>Progressione per classi e scatti/fasce retributive</t>
  </si>
  <si>
    <t>Tredicesima mensilita'</t>
  </si>
  <si>
    <t>Arretrati per anni precedenti</t>
  </si>
  <si>
    <t>Recuperi per ritardi assenze ecc.</t>
  </si>
  <si>
    <t>Num. Mesi</t>
  </si>
  <si>
    <t>Importo</t>
  </si>
  <si>
    <t>T13 Oneri per Indennita' e Compensi Accessori</t>
  </si>
  <si>
    <t>Qualifiche per le Voci di Spesa di Tipo I</t>
  </si>
  <si>
    <t>IND. DI VACANZA CONTRATTUALE</t>
  </si>
  <si>
    <t>IND. DI VIGILANZA</t>
  </si>
  <si>
    <t>PERSONALE SCOLASTICO</t>
  </si>
  <si>
    <t>RETRIBUZIONE DI POSIZIONE</t>
  </si>
  <si>
    <t>RETRIBUZIONE DI RISULTATO</t>
  </si>
  <si>
    <t>INDENNITA DI COMPARTO</t>
  </si>
  <si>
    <t>RETRIBUZIONE AGGIUNTIVA PER SEDI CONVENZIONATE</t>
  </si>
  <si>
    <t>ASSEGNO AD PERSONAM</t>
  </si>
  <si>
    <t>INDENNITÀ ART. 42, COMMA 5-TER, D.LGS. 151/2001</t>
  </si>
  <si>
    <t>Qualifiche per le Voci di Spesa di Tipo S e T</t>
  </si>
  <si>
    <t>INDENNITA' DI STAFF/COLLABORAZIONE</t>
  </si>
  <si>
    <t>COMPENSI ONERI RISCHI E DISAGI</t>
  </si>
  <si>
    <t>COMPENSO AGGIUNTIVO AL SEGR. COMUNALE QUALE DIR. GENERALE</t>
  </si>
  <si>
    <t>INDENNITA' PER SPECIFICHE RESPONSABILITA'</t>
  </si>
  <si>
    <t xml:space="preserve">COMPENSI PRODUTTIVITA' </t>
  </si>
  <si>
    <t>INCENTIVI PER FUNZIONI TECNICHE</t>
  </si>
  <si>
    <t>DIRITTI DI ROGITO E IND.SCAVALCO</t>
  </si>
  <si>
    <t>ONORARI AVVOCATI</t>
  </si>
  <si>
    <t>COMPETENZE PERSONALE COMANDATO/DISTACCATO PRESSO L'AMM.NE</t>
  </si>
  <si>
    <t>ELEMENTO PEREQUATIVO</t>
  </si>
  <si>
    <t>INDENNITÀ DI FUNZIONE</t>
  </si>
  <si>
    <t>ARRETRATI ANNI PRECEDENTI</t>
  </si>
  <si>
    <t>ALTRE SPESE ACCESSORIE ED INDENNITA' VARIE</t>
  </si>
  <si>
    <t>STRAORDINARIO</t>
  </si>
  <si>
    <t>TOTALE GENERALE DI TABELLA T13</t>
  </si>
  <si>
    <t>QUALIFICA</t>
  </si>
  <si>
    <t>INDENNNITÀ</t>
  </si>
  <si>
    <t>ACCESSORIE</t>
  </si>
  <si>
    <t>STRAORDINARI</t>
  </si>
  <si>
    <t>T14 Altri Oneri che Concorrono a formare il Costo del Lavoro</t>
  </si>
  <si>
    <t>Il versamento della quota Irap avviene con la percentuale di 'Irap commerciale' - No</t>
  </si>
  <si>
    <t>Voci di spesa</t>
  </si>
  <si>
    <t>ASSEGNI PER IL NUCLEO FAMILIARE</t>
  </si>
  <si>
    <t xml:space="preserve">GESTIONE MENSE </t>
  </si>
  <si>
    <t>EROGAZIONE BUONI PASTO</t>
  </si>
  <si>
    <t>FORMAZIONE DEL PERSONALE</t>
  </si>
  <si>
    <t>BENESSERE DEL PERSONALE</t>
  </si>
  <si>
    <t>EQUO INDENNIZZO AL PERSONALE</t>
  </si>
  <si>
    <t>SOMME CORRISPOSTE AD AGENZIA DI SOMMINISTRAZIONE(INTERINALI)</t>
  </si>
  <si>
    <t>COPERTURE ASSICURATIVE</t>
  </si>
  <si>
    <t>CONTRATTI DI COLLABORAZIONE COORDINATA E CONTINUATIVA</t>
  </si>
  <si>
    <t>INCARICHI LIBERO PROFESSIONALI/STUDIO/RICERCA/CONSULENZA</t>
  </si>
  <si>
    <t>CONTRATTI PER RESA SERVIZI/ADEMPIMENTI OBBLIGATORI PER LEGGE</t>
  </si>
  <si>
    <t>ALTRE SPESE</t>
  </si>
  <si>
    <t>RETRIBUZIONI PERSONALE  A TEMPO DETERMINATO</t>
  </si>
  <si>
    <t>RETRIBUZIONI PERSONALE CON CONTRATTO DI FORMAZIONE E LAVORO</t>
  </si>
  <si>
    <t>INDENNITA' DI MISSIONE E TRASFERIMENTO</t>
  </si>
  <si>
    <t>CONTRIBUTI A CARICO DELL'AMM. PER FONDI PREV. COMPLEMENTARE</t>
  </si>
  <si>
    <t>CONTRIBUTI A CARICO DELL'AMM.NE SU COMP. FISSE E ACCESSORIE</t>
  </si>
  <si>
    <t>QUOTE ANNUE ACCANTONAMENTO TFR O ALTRA IND. FINE SERVIZIO</t>
  </si>
  <si>
    <t>IRAP</t>
  </si>
  <si>
    <t>ONERI PER I CONTRATTI DI SOMMINISTRAZIONE(INTERINALI)</t>
  </si>
  <si>
    <t>COMPENSI PER PERSONALE LSU/LPU</t>
  </si>
  <si>
    <t>SOMME RIMBORSATE PER PERSONALE COMAND./FUORI RUOLO/IN CONV.</t>
  </si>
  <si>
    <t>ALTRE SOMME RIMBORSATE ALLE AMMINISTRAZIONI</t>
  </si>
  <si>
    <t>SOMME RICEVUTE DA U.E. E/O PRIVATI (-)</t>
  </si>
  <si>
    <t>RIMBORSI RICEVUTI PER PERS. COMAND./FUORI RUOLO/IN CONV. (-)</t>
  </si>
  <si>
    <t>ALTRI RIMBORSI RICEVUTI DALLE AMMINISTRAZIONI (-)</t>
  </si>
  <si>
    <t>Elenco istituzioni ed importi dei rimborsi effettuati</t>
  </si>
  <si>
    <t>P071 CCIAA AREZZO-SIENA - 21.018. P074: UNIONCAMERE NAZIONALE - 828</t>
  </si>
  <si>
    <t>Elenco istituzioni ed importi dei rimborsi ricevuti</t>
  </si>
  <si>
    <t>P098: COMMISSIONE U.E. - 126.032, UNIONCAMERE NAZIONALE - 67.112, CONFINDUSTRIA PIEMONTE - 4.178 P090: INAIL - 34.023, MINISTERO ECONOMIA E FINANZE - DIP. AMM. GEN. DEL PERSONALE E SERV. DEL TESORO - 5.766, P099 DIPARTIMENTO PROTEZ. CIVILE -9.036, INAIL (INFORTUNI)  7.638 - AGENZIA DELLA COESIONE TERRITORIALE - 10.082</t>
  </si>
  <si>
    <t>T15 Fondo per la contrattazione integrativa</t>
  </si>
  <si>
    <t>Macrocategoria : DIRIGENTI</t>
  </si>
  <si>
    <t>Importo di competenza</t>
  </si>
  <si>
    <t>Entrata</t>
  </si>
  <si>
    <t>Uscita</t>
  </si>
  <si>
    <t>Risorse fisse aventi carattere di certezza e stabilità</t>
  </si>
  <si>
    <t>ART 57 C 2 L A CCNL 16-18 - UNICO IMPORTO 2020</t>
  </si>
  <si>
    <t>totale Risorse fisse aventi carattere di certezza e stabilità Risorse posizione risultato</t>
  </si>
  <si>
    <t>258.295</t>
  </si>
  <si>
    <t>Risorse variabili</t>
  </si>
  <si>
    <t>ART 43 L 449/1997 - ENTR. CONTO TERZI O UTENZA O SPONSOR.</t>
  </si>
  <si>
    <t>ART 57 C 2 L E CCNL 16-18 - RIS ADEG FONDO SCELTE ORG E GEST</t>
  </si>
  <si>
    <t>totale Risorse variabili Risorse posizione risultato</t>
  </si>
  <si>
    <t>279.744</t>
  </si>
  <si>
    <t>Decurtazioni</t>
  </si>
  <si>
    <t>ART 1 C 456 L 147/2013 - DECURTAZIONE PERMANENTE</t>
  </si>
  <si>
    <t>totale Decurtazioni Risorse posizione risultato</t>
  </si>
  <si>
    <t>-91.127</t>
  </si>
  <si>
    <t>totale Risorse posizione risultato</t>
  </si>
  <si>
    <t>Destinazioni erogate per prestazioni rese nell'anno di riferimento</t>
  </si>
  <si>
    <t>RETRIBUZIONE DI RISULTATO (ONNICOMPRENSIVITÀ)</t>
  </si>
  <si>
    <t>totale Destinazioni erogate per prestazioni rese nell'anno di riferimento Risorse posizione risultato</t>
  </si>
  <si>
    <t>Macrocategoria : PERSONALE NON DIRIGENTE</t>
  </si>
  <si>
    <t>ART 67 C 1 CCNL 16-18 - UNICO IMPORTO CONSOLIDATO 2017</t>
  </si>
  <si>
    <t>ART 67 C 2 L A CCNL 16-18 - INCREM 83,20 EURO DAL 31.12.2018</t>
  </si>
  <si>
    <t>ART 67 C 2 L B CCNL 16-18 - RIDET. INCREM. STIP. CCNL 16-18</t>
  </si>
  <si>
    <t>ART 79 C 1 L D CCNL 19-21 - RIDET. INCREM. STIP. CCNL 19-21</t>
  </si>
  <si>
    <t>ART 67 C 2 L C CCNL 16-18 - RIA E ASS. AD PERS. CESSATO</t>
  </si>
  <si>
    <t>ART 67 C 2 L G CCNL 16-18 - INCREM. RIDUZ. STAB. STRAORD.</t>
  </si>
  <si>
    <t>totale Risorse fisse aventi carattere di certezza e stabilità Fondo risorse decentrate</t>
  </si>
  <si>
    <t>1.004.592</t>
  </si>
  <si>
    <t>ART 67 C 3 L D CCNL 16-18-RIA CESS ANNO PREC MENSIL RESIDUE</t>
  </si>
  <si>
    <t>ART 67 C 3 L E CCNL 16-18 -RISP. STRAORD. CONS. ANNO PREC.</t>
  </si>
  <si>
    <t>ART 67 C 3 L H CCNL 16-18 - INTEGRAZIONE 1,2% M.S. 1997</t>
  </si>
  <si>
    <t>ART 67 C 3 L I CCNL 16-18-RIS. OBIETT. ENTE ANCHE MANTEN.</t>
  </si>
  <si>
    <t>totale Risorse variabili Fondo risorse decentrate</t>
  </si>
  <si>
    <t>850.202</t>
  </si>
  <si>
    <t>totale Decurtazioni Fondo risorse decentrate</t>
  </si>
  <si>
    <t>-14.834</t>
  </si>
  <si>
    <t>totale Fondo risorse decentrate</t>
  </si>
  <si>
    <t>Risorse a carico del bilancio</t>
  </si>
  <si>
    <t>ARTT 15 C 4, 67 C 1 CCNL 16-18 - RIS. DEST. P.O. 2017</t>
  </si>
  <si>
    <t>ART 7 C 4 L U CCNL 16-18 - INCREM. RISORSE DESTINATE P.O.</t>
  </si>
  <si>
    <t>totale Risorse a carico del bilancio P.O. (bilancio)</t>
  </si>
  <si>
    <t>totale P.O. (bilancio)</t>
  </si>
  <si>
    <t>ART 14 CCNL 98-01 - RIS STRAORDINARIO ORDINARIO ANNO 2017</t>
  </si>
  <si>
    <t>totale Risorse a carico del bilancio Straordinario (bilancio)</t>
  </si>
  <si>
    <t>ART 67 C 2 L G CCNL 16-18 - RIDUZ STAB STRAORD A FAV FONDO</t>
  </si>
  <si>
    <t>totale Decurtazioni Straordinario (bilancio)</t>
  </si>
  <si>
    <t>-20.000</t>
  </si>
  <si>
    <t>totale Straordinario (bilancio)</t>
  </si>
  <si>
    <t>DIFFERENZIALI STIPENDIALI IN ESSERE NON DISPONIBILI ALLA CI</t>
  </si>
  <si>
    <t>PROGRESSIONI ECONOMICHE ORIZZONTALI ANNO DI RIFERIMENTO</t>
  </si>
  <si>
    <t>INDENNITÀ DI COMPARTO - QUOTA CARICO FONDO</t>
  </si>
  <si>
    <t>PREMI CORRELATI ALLA PERFORMANCE ORGANIZZATIVA</t>
  </si>
  <si>
    <t>PREMI CORRELATI ALLA PERFORMANCE INDIVIDUALE</t>
  </si>
  <si>
    <t>INDENNITÀ CONDIZIONI DI LAVORO EX ART.70-BIS</t>
  </si>
  <si>
    <t>IND TURNO, REPERIB E LAV FEST (ART 24 C 1 CCNL 14.09.2000)</t>
  </si>
  <si>
    <t>SPECIFICHE RESPONSABILITÀ</t>
  </si>
  <si>
    <t>totale Destinazioni erogate per prestazioni rese nell'anno di riferimento Fondo risorse decentrate</t>
  </si>
  <si>
    <t>totale Destinazioni erogate per prestazioni rese nell'anno di riferimento P.O. (bilancio)</t>
  </si>
  <si>
    <t>STRAORDINARIO ORDINARIO</t>
  </si>
  <si>
    <t>totale Destinazioni erogate per prestazioni rese nell'anno di riferimento Straordinario (bilancio)</t>
  </si>
  <si>
    <t>Scheda di Riconciliazione</t>
  </si>
  <si>
    <t>Voci di Spesa/Costo</t>
  </si>
  <si>
    <t>Importo Sico</t>
  </si>
  <si>
    <t>Importo Siope</t>
  </si>
  <si>
    <t>Importo Bilancio</t>
  </si>
  <si>
    <t>Nota</t>
  </si>
  <si>
    <t>Totale T12</t>
  </si>
  <si>
    <t>7192067</t>
  </si>
  <si>
    <t>6102224</t>
  </si>
  <si>
    <t>Differenza: l'importo Sico si riferisce al dato lordo, l'importo Siope si riferisce al netto (codici 1101 e 1103), per cui per essere confrontabile dovrebbe essere integrato con i codici delle  ritenute confluite nei codici SIOPE 1201.1202.1203. Inoltre il dato Siope è di cassa e non di competenza (come tab. 12 e 13).</t>
  </si>
  <si>
    <t>Totale T13</t>
  </si>
  <si>
    <t>1882684</t>
  </si>
  <si>
    <t>Assegno T14</t>
  </si>
  <si>
    <t>22871</t>
  </si>
  <si>
    <t>TOTALE PARZIALE</t>
  </si>
  <si>
    <t>9097622</t>
  </si>
  <si>
    <t>L011 - EROGAZIONE BUONI PASTO</t>
  </si>
  <si>
    <t>162250</t>
  </si>
  <si>
    <t>L108 - CONTRATTI DI COLLABORAZIONE COORDINATA E CONTINUATIVA</t>
  </si>
  <si>
    <t>L109 - INCARICHI LIBERO PROFESSIONALI/STUDIO/RICERCA/CONSULENZA</t>
  </si>
  <si>
    <t>8321</t>
  </si>
  <si>
    <t>49871</t>
  </si>
  <si>
    <t>P035 - CONTRIBUTI A CARICO DELL'AMM. PER FONDI PREV. COMPLEMENTARE</t>
  </si>
  <si>
    <t>402</t>
  </si>
  <si>
    <t>P061 - IRAP</t>
  </si>
  <si>
    <t>682813</t>
  </si>
  <si>
    <t>697078</t>
  </si>
  <si>
    <t>Irap versata per personale cessato riclassificata come da
istruzioni; IRAP commerciale non considerata.</t>
  </si>
  <si>
    <t>P062 - ONERI PER I CONTRATTI DI SOMMINISTRAZIONE(INTERINALI)</t>
  </si>
  <si>
    <t>SOMME RIMBORSATE ALLE AMMINISTRAZIONI PER SPESE DI PERSONALE
(sommatoria dei diversi rimborsi presenti in tabella 14)</t>
  </si>
  <si>
    <t>21846</t>
  </si>
  <si>
    <t>20553</t>
  </si>
  <si>
    <t>Differenza rimborsi rilevati su altri codici SIOPE (4401 relativa all'Irap del personale comandato)</t>
  </si>
  <si>
    <t>9973254</t>
  </si>
  <si>
    <t>7032378</t>
  </si>
  <si>
    <t>RIMBORSI RICEVUTI  DALLE AMMINISTRAZIONI PER SPESE DI PERSONALE  (a riduzione)
(sommatoria dei diversi rimborsi presenti in tabella 14)</t>
  </si>
  <si>
    <t>263867</t>
  </si>
  <si>
    <t>39789</t>
  </si>
  <si>
    <t>Differenza rimborsi rilevati su altri codici SIOPE, non solo sul 4101 (3102 - 3301 - 4198 - 4199- 3124)</t>
  </si>
  <si>
    <t>TOTALE GENERALE AL NETTO DEI RIMBORSI</t>
  </si>
  <si>
    <t>9709387</t>
  </si>
  <si>
    <t>6992589</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</si>
</sst>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39">
    <font>
      <sz val="10"/>
      <name val="Arial"/>
      <family val="0"/>
    </font>
    <font>
      <b/>
      <sz val="14"/>
      <name val="Arial"/>
      <family val="0"/>
    </font>
    <font>
      <b/>
      <sz val="10"/>
      <name val="Arial"/>
      <family val="0"/>
    </font>
    <font>
      <b/>
      <sz val="12"/>
      <name val="Arial"/>
      <family val="0"/>
    </font>
    <font>
      <sz val="12"/>
      <name val="Arial"/>
      <family val="0"/>
    </font>
    <font>
      <sz val="18"/>
      <color indexed="54"/>
      <name val="Calibri Light"/>
      <family val="2"/>
    </font>
    <font>
      <b/>
      <sz val="15"/>
      <color indexed="54"/>
      <name val="Verdana"/>
      <family val="2"/>
    </font>
    <font>
      <b/>
      <sz val="13"/>
      <color indexed="54"/>
      <name val="Verdana"/>
      <family val="2"/>
    </font>
    <font>
      <b/>
      <sz val="11"/>
      <color indexed="54"/>
      <name val="Verdana"/>
      <family val="2"/>
    </font>
    <font>
      <sz val="10"/>
      <color indexed="17"/>
      <name val="Verdana"/>
      <family val="2"/>
    </font>
    <font>
      <sz val="10"/>
      <color indexed="20"/>
      <name val="Verdana"/>
      <family val="2"/>
    </font>
    <font>
      <sz val="10"/>
      <color indexed="60"/>
      <name val="Verdana"/>
      <family val="2"/>
    </font>
    <font>
      <sz val="10"/>
      <color indexed="62"/>
      <name val="Verdana"/>
      <family val="2"/>
    </font>
    <font>
      <b/>
      <sz val="10"/>
      <color indexed="63"/>
      <name val="Verdana"/>
      <family val="2"/>
    </font>
    <font>
      <b/>
      <sz val="10"/>
      <color indexed="52"/>
      <name val="Verdana"/>
      <family val="2"/>
    </font>
    <font>
      <sz val="10"/>
      <color indexed="52"/>
      <name val="Verdana"/>
      <family val="2"/>
    </font>
    <font>
      <b/>
      <sz val="10"/>
      <color indexed="9"/>
      <name val="Verdana"/>
      <family val="2"/>
    </font>
    <font>
      <sz val="10"/>
      <color indexed="10"/>
      <name val="Verdana"/>
      <family val="2"/>
    </font>
    <font>
      <i/>
      <sz val="10"/>
      <color indexed="23"/>
      <name val="Verdana"/>
      <family val="2"/>
    </font>
    <font>
      <b/>
      <sz val="10"/>
      <color indexed="8"/>
      <name val="Verdana"/>
      <family val="2"/>
    </font>
    <font>
      <sz val="10"/>
      <color indexed="9"/>
      <name val="Verdana"/>
      <family val="2"/>
    </font>
    <font>
      <sz val="10"/>
      <color indexed="8"/>
      <name val="Verdana"/>
      <family val="2"/>
    </font>
    <font>
      <sz val="10"/>
      <color theme="1"/>
      <name val="Verdana"/>
      <family val="2"/>
    </font>
    <font>
      <b/>
      <sz val="10"/>
      <color rgb="FFFA7D00"/>
      <name val="Verdana"/>
      <family val="2"/>
    </font>
    <font>
      <sz val="10"/>
      <color rgb="FFFA7D00"/>
      <name val="Verdana"/>
      <family val="2"/>
    </font>
    <font>
      <b/>
      <sz val="10"/>
      <color theme="0"/>
      <name val="Verdana"/>
      <family val="2"/>
    </font>
    <font>
      <sz val="10"/>
      <color theme="0"/>
      <name val="Verdana"/>
      <family val="2"/>
    </font>
    <font>
      <sz val="10"/>
      <color rgb="FF3F3F76"/>
      <name val="Verdana"/>
      <family val="2"/>
    </font>
    <font>
      <sz val="10"/>
      <color rgb="FF9C5700"/>
      <name val="Verdana"/>
      <family val="2"/>
    </font>
    <font>
      <b/>
      <sz val="10"/>
      <color rgb="FF3F3F3F"/>
      <name val="Verdana"/>
      <family val="2"/>
    </font>
    <font>
      <sz val="10"/>
      <color rgb="FFFF0000"/>
      <name val="Verdana"/>
      <family val="2"/>
    </font>
    <font>
      <i/>
      <sz val="10"/>
      <color rgb="FF7F7F7F"/>
      <name val="Verdana"/>
      <family val="2"/>
    </font>
    <font>
      <sz val="18"/>
      <color theme="3"/>
      <name val="Calibri Light"/>
      <family val="2"/>
    </font>
    <font>
      <b/>
      <sz val="15"/>
      <color theme="3"/>
      <name val="Verdana"/>
      <family val="2"/>
    </font>
    <font>
      <b/>
      <sz val="13"/>
      <color theme="3"/>
      <name val="Verdana"/>
      <family val="2"/>
    </font>
    <font>
      <b/>
      <sz val="11"/>
      <color theme="3"/>
      <name val="Verdana"/>
      <family val="2"/>
    </font>
    <font>
      <b/>
      <sz val="10"/>
      <color theme="1"/>
      <name val="Verdana"/>
      <family val="2"/>
    </font>
    <font>
      <sz val="10"/>
      <color rgb="FF9C0006"/>
      <name val="Verdana"/>
      <family val="2"/>
    </font>
    <font>
      <sz val="10"/>
      <color rgb="FF006100"/>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1" applyNumberFormat="0" applyAlignment="0" applyProtection="0"/>
    <xf numFmtId="0" fontId="24" fillId="0" borderId="2" applyNumberFormat="0" applyFill="0" applyAlignment="0" applyProtection="0"/>
    <xf numFmtId="0" fontId="25" fillId="21" borderId="3" applyNumberFormat="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7" fillId="28" borderId="1" applyNumberFormat="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0" fontId="28" fillId="29" borderId="0" applyNumberFormat="0" applyBorder="0" applyAlignment="0" applyProtection="0"/>
    <xf numFmtId="0" fontId="0" fillId="30" borderId="4" applyNumberFormat="0" applyFont="0" applyAlignment="0" applyProtection="0"/>
    <xf numFmtId="0" fontId="29" fillId="20" borderId="5" applyNumberFormat="0" applyAlignment="0" applyProtection="0"/>
    <xf numFmtId="9" fontId="0" fillId="0" borderId="0" applyNumberFormat="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31" borderId="0" applyNumberFormat="0" applyBorder="0" applyAlignment="0" applyProtection="0"/>
    <xf numFmtId="0" fontId="38" fillId="32" borderId="0" applyNumberFormat="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cellStyleXfs>
  <cellXfs count="13">
    <xf numFmtId="0" fontId="0" fillId="0" borderId="0" xfId="0" applyNumberFormat="1" applyFont="1" applyFill="1" applyBorder="1" applyAlignment="1">
      <alignment/>
    </xf>
    <xf numFmtId="0" fontId="1" fillId="0" borderId="0" xfId="0" applyNumberFormat="1" applyFont="1" applyFill="1" applyBorder="1" applyAlignment="1">
      <alignment/>
    </xf>
    <xf numFmtId="0" fontId="2" fillId="0" borderId="0" xfId="0" applyNumberFormat="1" applyFont="1" applyFill="1" applyBorder="1" applyAlignment="1">
      <alignment/>
    </xf>
    <xf numFmtId="0" fontId="3" fillId="0" borderId="0" xfId="0" applyNumberFormat="1" applyFont="1" applyFill="1" applyBorder="1" applyAlignment="1">
      <alignment/>
    </xf>
    <xf numFmtId="37" fontId="0" fillId="0" borderId="0" xfId="0" applyNumberFormat="1" applyFont="1" applyFill="1" applyBorder="1" applyAlignment="1">
      <alignment horizontal="right"/>
    </xf>
    <xf numFmtId="4" fontId="0" fillId="0" borderId="0" xfId="0" applyNumberFormat="1" applyFont="1" applyFill="1" applyBorder="1" applyAlignment="1">
      <alignment/>
    </xf>
    <xf numFmtId="37" fontId="2" fillId="0" borderId="0" xfId="0" applyNumberFormat="1" applyFont="1" applyFill="1" applyBorder="1" applyAlignment="1">
      <alignment/>
    </xf>
    <xf numFmtId="39" fontId="0" fillId="0" borderId="0" xfId="0" applyNumberFormat="1" applyFont="1" applyFill="1" applyBorder="1" applyAlignment="1">
      <alignment/>
    </xf>
    <xf numFmtId="39" fontId="2" fillId="0" borderId="0" xfId="0" applyNumberFormat="1" applyFont="1" applyFill="1" applyBorder="1" applyAlignment="1">
      <alignment/>
    </xf>
    <xf numFmtId="0" fontId="4" fillId="0" borderId="0" xfId="0" applyNumberFormat="1" applyFont="1" applyFill="1" applyBorder="1" applyAlignment="1">
      <alignment/>
    </xf>
    <xf numFmtId="0" fontId="2" fillId="0" borderId="0" xfId="0" applyNumberFormat="1" applyFont="1" applyFill="1" applyBorder="1" applyAlignment="1">
      <alignment/>
    </xf>
    <xf numFmtId="0" fontId="0" fillId="0" borderId="0" xfId="0" applyNumberFormat="1" applyFont="1" applyFill="1" applyBorder="1" applyAlignment="1">
      <alignment/>
    </xf>
    <xf numFmtId="37" fontId="0" fillId="0" borderId="0" xfId="0" applyNumberFormat="1" applyFont="1" applyFill="1" applyBorder="1" applyAlignment="1">
      <alignment horizontal="right"/>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F31"/>
  <sheetViews>
    <sheetView tabSelected="1" zoomScalePageLayoutView="0" workbookViewId="0" topLeftCell="A1">
      <selection activeCell="A1" sqref="A1"/>
    </sheetView>
  </sheetViews>
  <sheetFormatPr defaultColWidth="9.140625" defaultRowHeight="12.75"/>
  <sheetData>
    <row r="1" ht="17.25">
      <c r="A1" s="1" t="s">
        <v>0</v>
      </c>
    </row>
    <row r="3" spans="1:3" ht="12.75">
      <c r="A3" s="2" t="s">
        <v>1</v>
      </c>
      <c r="C3" t="s">
        <v>2</v>
      </c>
    </row>
    <row r="4" spans="1:3" ht="12.75">
      <c r="A4" s="2" t="s">
        <v>3</v>
      </c>
      <c r="C4" t="s">
        <v>4</v>
      </c>
    </row>
    <row r="5" spans="1:3" ht="12.75">
      <c r="A5" s="2" t="s">
        <v>5</v>
      </c>
      <c r="C5" t="s">
        <v>6</v>
      </c>
    </row>
    <row r="6" spans="1:3" ht="12.75">
      <c r="A6" s="2" t="s">
        <v>7</v>
      </c>
      <c r="C6" t="s">
        <v>8</v>
      </c>
    </row>
    <row r="7" spans="1:3" ht="12.75">
      <c r="A7" s="2" t="s">
        <v>9</v>
      </c>
      <c r="C7" t="s">
        <v>10</v>
      </c>
    </row>
    <row r="9" spans="2:32" ht="12.75">
      <c r="B9" s="2" t="s">
        <v>11</v>
      </c>
      <c r="C9" s="2" t="s">
        <v>12</v>
      </c>
      <c r="D9" s="2" t="s">
        <v>13</v>
      </c>
      <c r="E9" s="2" t="s">
        <v>14</v>
      </c>
      <c r="F9" s="2" t="s">
        <v>15</v>
      </c>
      <c r="G9" s="2" t="s">
        <v>16</v>
      </c>
      <c r="H9" s="2" t="s">
        <v>17</v>
      </c>
      <c r="I9" s="2" t="s">
        <v>18</v>
      </c>
      <c r="J9" s="2" t="s">
        <v>19</v>
      </c>
      <c r="K9" s="2" t="s">
        <v>20</v>
      </c>
      <c r="L9" s="2" t="s">
        <v>21</v>
      </c>
      <c r="M9" s="2" t="s">
        <v>22</v>
      </c>
      <c r="N9" s="2" t="s">
        <v>23</v>
      </c>
      <c r="O9" s="2" t="s">
        <v>24</v>
      </c>
      <c r="P9" s="2" t="s">
        <v>25</v>
      </c>
      <c r="Q9" s="2" t="s">
        <v>26</v>
      </c>
      <c r="R9" s="2" t="s">
        <v>27</v>
      </c>
      <c r="S9" s="2" t="s">
        <v>28</v>
      </c>
      <c r="T9" s="2" t="s">
        <v>29</v>
      </c>
      <c r="U9" s="2" t="s">
        <v>30</v>
      </c>
      <c r="V9" s="2" t="s">
        <v>31</v>
      </c>
      <c r="W9" s="2" t="s">
        <v>32</v>
      </c>
      <c r="X9" s="2" t="s">
        <v>33</v>
      </c>
      <c r="Y9" s="2" t="s">
        <v>34</v>
      </c>
      <c r="Z9" s="2" t="s">
        <v>35</v>
      </c>
      <c r="AA9" s="2" t="s">
        <v>36</v>
      </c>
      <c r="AB9" s="2" t="s">
        <v>37</v>
      </c>
      <c r="AC9" s="2" t="s">
        <v>38</v>
      </c>
      <c r="AD9" s="2" t="s">
        <v>39</v>
      </c>
      <c r="AE9" s="2" t="s">
        <v>40</v>
      </c>
      <c r="AF9" s="2" t="s">
        <v>41</v>
      </c>
    </row>
    <row r="10" spans="1:32" ht="12.75">
      <c r="A10" s="2" t="s">
        <v>42</v>
      </c>
      <c r="C10" t="s">
        <v>43</v>
      </c>
      <c r="M10" t="s">
        <v>43</v>
      </c>
      <c r="N10" t="s">
        <v>43</v>
      </c>
      <c r="O10" t="s">
        <v>43</v>
      </c>
      <c r="P10" t="s">
        <v>43</v>
      </c>
      <c r="Q10" t="s">
        <v>43</v>
      </c>
      <c r="R10" t="s">
        <v>43</v>
      </c>
      <c r="S10" t="s">
        <v>43</v>
      </c>
      <c r="T10" t="s">
        <v>43</v>
      </c>
      <c r="U10" t="s">
        <v>43</v>
      </c>
      <c r="W10" t="s">
        <v>43</v>
      </c>
      <c r="X10" t="s">
        <v>43</v>
      </c>
      <c r="Y10" t="s">
        <v>43</v>
      </c>
      <c r="Z10" t="s">
        <v>43</v>
      </c>
      <c r="AA10" t="s">
        <v>43</v>
      </c>
      <c r="AB10" t="s">
        <v>43</v>
      </c>
      <c r="AD10" t="s">
        <v>43</v>
      </c>
      <c r="AF10" t="s">
        <v>43</v>
      </c>
    </row>
    <row r="11" spans="1:32" ht="12.75">
      <c r="A11" s="2" t="s">
        <v>44</v>
      </c>
      <c r="C11" t="s">
        <v>43</v>
      </c>
      <c r="M11" t="s">
        <v>43</v>
      </c>
      <c r="O11" t="s">
        <v>43</v>
      </c>
      <c r="P11" t="s">
        <v>43</v>
      </c>
      <c r="Q11" t="s">
        <v>43</v>
      </c>
      <c r="R11" t="s">
        <v>43</v>
      </c>
      <c r="S11" t="s">
        <v>43</v>
      </c>
      <c r="T11" t="s">
        <v>43</v>
      </c>
      <c r="U11" t="s">
        <v>43</v>
      </c>
      <c r="W11" t="s">
        <v>43</v>
      </c>
      <c r="X11" t="s">
        <v>43</v>
      </c>
      <c r="Y11" t="s">
        <v>43</v>
      </c>
      <c r="Z11" t="s">
        <v>43</v>
      </c>
      <c r="AA11" t="s">
        <v>43</v>
      </c>
      <c r="AB11" t="s">
        <v>43</v>
      </c>
      <c r="AD11" t="s">
        <v>43</v>
      </c>
      <c r="AF11" t="s">
        <v>43</v>
      </c>
    </row>
    <row r="12" spans="1:32" ht="12.75">
      <c r="A12" s="2" t="s">
        <v>45</v>
      </c>
      <c r="C12" t="s">
        <v>43</v>
      </c>
      <c r="M12" t="s">
        <v>43</v>
      </c>
      <c r="O12" t="s">
        <v>43</v>
      </c>
      <c r="P12" t="s">
        <v>43</v>
      </c>
      <c r="Q12" t="s">
        <v>43</v>
      </c>
      <c r="R12" t="s">
        <v>43</v>
      </c>
      <c r="S12" t="s">
        <v>43</v>
      </c>
      <c r="T12" t="s">
        <v>43</v>
      </c>
      <c r="U12" t="s">
        <v>43</v>
      </c>
      <c r="W12" t="s">
        <v>43</v>
      </c>
      <c r="X12" t="s">
        <v>43</v>
      </c>
      <c r="Y12" t="s">
        <v>43</v>
      </c>
      <c r="Z12" t="s">
        <v>43</v>
      </c>
      <c r="AA12" t="s">
        <v>43</v>
      </c>
      <c r="AB12" t="s">
        <v>43</v>
      </c>
      <c r="AD12" t="s">
        <v>43</v>
      </c>
      <c r="AF12" t="s">
        <v>43</v>
      </c>
    </row>
    <row r="14" ht="17.25">
      <c r="A14" s="1" t="s">
        <v>46</v>
      </c>
    </row>
    <row r="15" ht="17.25">
      <c r="A15" s="1" t="s">
        <v>47</v>
      </c>
    </row>
    <row r="18" ht="15">
      <c r="A18" s="3" t="s">
        <v>48</v>
      </c>
    </row>
    <row r="20" spans="1:12" ht="12.75">
      <c r="A20" s="2" t="s">
        <v>11</v>
      </c>
      <c r="B20" s="2" t="s">
        <v>49</v>
      </c>
      <c r="C20" s="2" t="s">
        <v>50</v>
      </c>
      <c r="D20" s="2" t="s">
        <v>51</v>
      </c>
      <c r="E20" s="2" t="s">
        <v>52</v>
      </c>
      <c r="F20" s="2" t="s">
        <v>53</v>
      </c>
      <c r="G20" s="2" t="s">
        <v>54</v>
      </c>
      <c r="H20" s="2" t="s">
        <v>55</v>
      </c>
      <c r="I20" s="2" t="s">
        <v>56</v>
      </c>
      <c r="J20" s="2" t="s">
        <v>57</v>
      </c>
      <c r="K20" s="2" t="s">
        <v>58</v>
      </c>
      <c r="L20" s="2" t="s">
        <v>59</v>
      </c>
    </row>
    <row r="21" spans="1:12" ht="12.75">
      <c r="A21" s="2" t="s">
        <v>60</v>
      </c>
      <c r="B21" t="s">
        <v>61</v>
      </c>
      <c r="C21" t="s">
        <v>62</v>
      </c>
      <c r="D21" t="s">
        <v>62</v>
      </c>
      <c r="E21" t="s">
        <v>62</v>
      </c>
      <c r="F21" t="s">
        <v>62</v>
      </c>
      <c r="G21" t="s">
        <v>62</v>
      </c>
      <c r="H21" t="s">
        <v>62</v>
      </c>
      <c r="I21" t="s">
        <v>62</v>
      </c>
      <c r="J21" t="s">
        <v>62</v>
      </c>
      <c r="K21" t="s">
        <v>62</v>
      </c>
      <c r="L21" t="s">
        <v>62</v>
      </c>
    </row>
    <row r="23" spans="1:18" ht="12.75">
      <c r="A23" s="2" t="s">
        <v>11</v>
      </c>
      <c r="B23" s="2" t="s">
        <v>63</v>
      </c>
      <c r="C23" s="2" t="s">
        <v>64</v>
      </c>
      <c r="D23" s="2" t="s">
        <v>65</v>
      </c>
      <c r="E23" s="2" t="s">
        <v>66</v>
      </c>
      <c r="F23" s="2" t="s">
        <v>67</v>
      </c>
      <c r="G23" s="2" t="s">
        <v>68</v>
      </c>
      <c r="H23" s="2" t="s">
        <v>69</v>
      </c>
      <c r="I23" s="2" t="s">
        <v>70</v>
      </c>
      <c r="J23" s="2" t="s">
        <v>71</v>
      </c>
      <c r="K23" s="2" t="s">
        <v>72</v>
      </c>
      <c r="L23" s="2" t="s">
        <v>73</v>
      </c>
      <c r="M23" s="2" t="s">
        <v>74</v>
      </c>
      <c r="N23" s="2" t="s">
        <v>75</v>
      </c>
      <c r="O23" s="2" t="s">
        <v>76</v>
      </c>
      <c r="P23" s="2" t="s">
        <v>77</v>
      </c>
      <c r="Q23" s="2" t="s">
        <v>78</v>
      </c>
      <c r="R23" s="2" t="s">
        <v>79</v>
      </c>
    </row>
    <row r="24" spans="1:18" ht="12.75">
      <c r="A24" s="2" t="s">
        <v>60</v>
      </c>
      <c r="B24" t="s">
        <v>62</v>
      </c>
      <c r="C24" t="s">
        <v>80</v>
      </c>
      <c r="D24" t="s">
        <v>62</v>
      </c>
      <c r="E24" t="s">
        <v>80</v>
      </c>
      <c r="F24" t="s">
        <v>80</v>
      </c>
      <c r="G24" t="s">
        <v>62</v>
      </c>
      <c r="H24" t="s">
        <v>62</v>
      </c>
      <c r="I24" t="s">
        <v>62</v>
      </c>
      <c r="J24" t="s">
        <v>62</v>
      </c>
      <c r="K24" t="s">
        <v>62</v>
      </c>
      <c r="L24" t="s">
        <v>62</v>
      </c>
      <c r="M24" t="s">
        <v>62</v>
      </c>
      <c r="N24" t="s">
        <v>62</v>
      </c>
      <c r="O24" t="s">
        <v>80</v>
      </c>
      <c r="P24" t="s">
        <v>62</v>
      </c>
      <c r="Q24" t="s">
        <v>62</v>
      </c>
      <c r="R24" t="s">
        <v>62</v>
      </c>
    </row>
    <row r="26" ht="12.75">
      <c r="A26" s="2" t="s">
        <v>81</v>
      </c>
    </row>
    <row r="28" ht="12.75">
      <c r="A28" s="2" t="s">
        <v>82</v>
      </c>
    </row>
    <row r="29" ht="12.75">
      <c r="A29" s="2" t="s">
        <v>83</v>
      </c>
    </row>
    <row r="30" ht="12.75">
      <c r="A30" s="2" t="s">
        <v>84</v>
      </c>
    </row>
    <row r="31" ht="12.75">
      <c r="A31" s="2" t="s">
        <v>85</v>
      </c>
    </row>
  </sheetData>
  <sheetProtection/>
  <printOptions/>
  <pageMargins left="0.75" right="0.75" top="1" bottom="1" header="0.5" footer="0.5"/>
  <pageSetup fitToHeight="0" fitToWidth="0"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I116"/>
  <sheetViews>
    <sheetView zoomScalePageLayoutView="0" workbookViewId="0" topLeftCell="A1">
      <selection activeCell="A1" sqref="A1"/>
    </sheetView>
  </sheetViews>
  <sheetFormatPr defaultColWidth="9.140625" defaultRowHeight="12.75"/>
  <sheetData>
    <row r="1" ht="17.25">
      <c r="A1" s="1" t="s">
        <v>39</v>
      </c>
    </row>
    <row r="4" spans="1:3" ht="12.75">
      <c r="A4" s="2" t="s">
        <v>298</v>
      </c>
      <c r="C4" t="s">
        <v>202</v>
      </c>
    </row>
    <row r="5" ht="12.75">
      <c r="A5" s="2" t="s">
        <v>299</v>
      </c>
    </row>
    <row r="6" spans="1:9" ht="12.75">
      <c r="A6" t="s">
        <v>300</v>
      </c>
      <c r="I6" t="s">
        <v>301</v>
      </c>
    </row>
    <row r="7" spans="1:9" ht="12.75">
      <c r="A7" t="s">
        <v>302</v>
      </c>
      <c r="I7" t="s">
        <v>301</v>
      </c>
    </row>
    <row r="8" spans="1:9" ht="12.75">
      <c r="A8" t="s">
        <v>303</v>
      </c>
      <c r="I8" t="s">
        <v>301</v>
      </c>
    </row>
    <row r="9" spans="1:9" ht="12.75">
      <c r="A9" t="s">
        <v>304</v>
      </c>
      <c r="I9" t="s">
        <v>301</v>
      </c>
    </row>
    <row r="10" spans="1:9" ht="12.75">
      <c r="A10" t="s">
        <v>305</v>
      </c>
      <c r="I10" t="s">
        <v>301</v>
      </c>
    </row>
    <row r="11" spans="1:9" ht="12.75">
      <c r="A11" t="s">
        <v>306</v>
      </c>
      <c r="I11" t="s">
        <v>301</v>
      </c>
    </row>
    <row r="12" spans="1:9" ht="12.75">
      <c r="A12" t="s">
        <v>307</v>
      </c>
      <c r="I12" t="s">
        <v>301</v>
      </c>
    </row>
    <row r="13" spans="1:9" ht="12.75">
      <c r="A13" t="s">
        <v>308</v>
      </c>
      <c r="I13" t="s">
        <v>301</v>
      </c>
    </row>
    <row r="14" ht="12.75">
      <c r="A14" s="2" t="s">
        <v>309</v>
      </c>
    </row>
    <row r="15" spans="1:9" ht="12.75">
      <c r="A15" t="s">
        <v>310</v>
      </c>
      <c r="I15" t="s">
        <v>301</v>
      </c>
    </row>
    <row r="16" spans="1:9" ht="12.75">
      <c r="A16" t="s">
        <v>311</v>
      </c>
      <c r="I16" t="s">
        <v>301</v>
      </c>
    </row>
    <row r="19" spans="1:3" ht="12.75">
      <c r="A19" s="2" t="s">
        <v>298</v>
      </c>
      <c r="C19" t="s">
        <v>194</v>
      </c>
    </row>
    <row r="20" ht="12.75">
      <c r="A20" s="2" t="s">
        <v>312</v>
      </c>
    </row>
    <row r="21" spans="1:9" ht="12.75">
      <c r="A21" t="s">
        <v>313</v>
      </c>
      <c r="I21" t="s">
        <v>314</v>
      </c>
    </row>
    <row r="22" spans="1:9" ht="12.75">
      <c r="A22" t="s">
        <v>315</v>
      </c>
      <c r="I22" t="s">
        <v>301</v>
      </c>
    </row>
    <row r="23" spans="1:9" ht="12.75">
      <c r="A23" t="s">
        <v>316</v>
      </c>
      <c r="I23" t="s">
        <v>301</v>
      </c>
    </row>
    <row r="24" spans="1:9" ht="12.75">
      <c r="A24" t="s">
        <v>317</v>
      </c>
      <c r="I24" t="s">
        <v>204</v>
      </c>
    </row>
    <row r="25" ht="12.75">
      <c r="A25" s="2" t="s">
        <v>299</v>
      </c>
    </row>
    <row r="26" spans="1:9" ht="12.75">
      <c r="A26" t="s">
        <v>300</v>
      </c>
      <c r="I26" t="s">
        <v>218</v>
      </c>
    </row>
    <row r="27" spans="1:9" ht="12.75">
      <c r="A27" t="s">
        <v>318</v>
      </c>
      <c r="I27" t="s">
        <v>301</v>
      </c>
    </row>
    <row r="28" spans="1:9" ht="12.75">
      <c r="A28" t="s">
        <v>319</v>
      </c>
      <c r="I28" t="s">
        <v>320</v>
      </c>
    </row>
    <row r="29" spans="1:9" ht="12.75">
      <c r="A29" t="s">
        <v>308</v>
      </c>
      <c r="I29" t="s">
        <v>214</v>
      </c>
    </row>
    <row r="30" spans="1:9" ht="12.75">
      <c r="A30" t="s">
        <v>321</v>
      </c>
      <c r="I30" t="s">
        <v>301</v>
      </c>
    </row>
    <row r="31" ht="12.75">
      <c r="A31" s="2" t="s">
        <v>322</v>
      </c>
    </row>
    <row r="32" spans="1:9" ht="12.75">
      <c r="A32" t="s">
        <v>323</v>
      </c>
      <c r="I32" t="s">
        <v>115</v>
      </c>
    </row>
    <row r="33" spans="1:9" ht="12.75">
      <c r="A33" t="s">
        <v>324</v>
      </c>
      <c r="I33" t="s">
        <v>115</v>
      </c>
    </row>
    <row r="34" spans="1:9" ht="12.75">
      <c r="A34" t="s">
        <v>325</v>
      </c>
      <c r="I34" t="s">
        <v>326</v>
      </c>
    </row>
    <row r="35" spans="1:9" ht="12.75">
      <c r="A35" t="s">
        <v>327</v>
      </c>
      <c r="I35" t="s">
        <v>113</v>
      </c>
    </row>
    <row r="36" spans="1:9" ht="12.75">
      <c r="A36" t="s">
        <v>328</v>
      </c>
      <c r="I36" t="s">
        <v>329</v>
      </c>
    </row>
    <row r="37" spans="1:9" ht="12.75">
      <c r="A37" t="s">
        <v>330</v>
      </c>
      <c r="I37" t="s">
        <v>204</v>
      </c>
    </row>
    <row r="38" spans="1:9" ht="12.75">
      <c r="A38" t="s">
        <v>331</v>
      </c>
      <c r="I38" t="s">
        <v>332</v>
      </c>
    </row>
    <row r="39" spans="1:9" ht="12.75">
      <c r="A39" t="s">
        <v>333</v>
      </c>
      <c r="I39" t="s">
        <v>114</v>
      </c>
    </row>
    <row r="40" spans="1:9" ht="12.75">
      <c r="A40" t="s">
        <v>334</v>
      </c>
      <c r="I40" t="s">
        <v>335</v>
      </c>
    </row>
    <row r="41" spans="1:9" ht="12.75">
      <c r="A41" t="s">
        <v>336</v>
      </c>
      <c r="I41" t="s">
        <v>204</v>
      </c>
    </row>
    <row r="42" spans="1:9" ht="12.75">
      <c r="A42" t="s">
        <v>337</v>
      </c>
      <c r="I42" t="s">
        <v>204</v>
      </c>
    </row>
    <row r="43" ht="12.75">
      <c r="A43" s="2" t="s">
        <v>338</v>
      </c>
    </row>
    <row r="44" spans="1:9" ht="12.75">
      <c r="A44" t="s">
        <v>339</v>
      </c>
      <c r="I44" t="s">
        <v>340</v>
      </c>
    </row>
    <row r="45" spans="1:9" ht="12.75">
      <c r="A45" t="s">
        <v>341</v>
      </c>
      <c r="I45" t="s">
        <v>342</v>
      </c>
    </row>
    <row r="46" spans="1:9" ht="12.75">
      <c r="A46" t="s">
        <v>343</v>
      </c>
      <c r="I46" t="s">
        <v>344</v>
      </c>
    </row>
    <row r="47" spans="1:9" ht="12.75">
      <c r="A47" t="s">
        <v>345</v>
      </c>
      <c r="I47" t="s">
        <v>346</v>
      </c>
    </row>
    <row r="48" spans="1:9" ht="12.75">
      <c r="A48" t="s">
        <v>347</v>
      </c>
      <c r="I48" t="s">
        <v>346</v>
      </c>
    </row>
    <row r="49" spans="1:9" ht="12.75">
      <c r="A49" t="s">
        <v>348</v>
      </c>
      <c r="I49" t="s">
        <v>346</v>
      </c>
    </row>
    <row r="50" spans="1:9" ht="12.75">
      <c r="A50" t="s">
        <v>349</v>
      </c>
      <c r="I50" t="s">
        <v>62</v>
      </c>
    </row>
    <row r="51" ht="12.75">
      <c r="A51" s="2" t="s">
        <v>350</v>
      </c>
    </row>
    <row r="52" spans="1:9" ht="12.75">
      <c r="A52" t="s">
        <v>351</v>
      </c>
      <c r="I52" t="s">
        <v>301</v>
      </c>
    </row>
    <row r="53" spans="1:9" ht="12.75">
      <c r="A53" t="s">
        <v>352</v>
      </c>
      <c r="I53" t="s">
        <v>301</v>
      </c>
    </row>
    <row r="54" spans="1:9" ht="12.75">
      <c r="A54" t="s">
        <v>353</v>
      </c>
      <c r="I54" t="s">
        <v>301</v>
      </c>
    </row>
    <row r="55" spans="1:9" ht="12.75">
      <c r="A55" t="s">
        <v>354</v>
      </c>
      <c r="I55" t="s">
        <v>301</v>
      </c>
    </row>
    <row r="56" ht="12.75">
      <c r="A56" s="2" t="s">
        <v>309</v>
      </c>
    </row>
    <row r="57" spans="1:9" ht="12.75">
      <c r="A57" t="s">
        <v>310</v>
      </c>
      <c r="I57" t="s">
        <v>301</v>
      </c>
    </row>
    <row r="58" spans="1:9" ht="12.75">
      <c r="A58" t="s">
        <v>311</v>
      </c>
      <c r="I58" t="s">
        <v>301</v>
      </c>
    </row>
    <row r="61" spans="1:3" ht="12.75">
      <c r="A61" s="2" t="s">
        <v>298</v>
      </c>
      <c r="C61" t="s">
        <v>174</v>
      </c>
    </row>
    <row r="62" ht="12.75">
      <c r="A62" s="2" t="s">
        <v>312</v>
      </c>
    </row>
    <row r="63" spans="1:9" ht="12.75">
      <c r="A63" t="s">
        <v>313</v>
      </c>
      <c r="I63" t="s">
        <v>301</v>
      </c>
    </row>
    <row r="64" spans="1:9" ht="12.75">
      <c r="A64" t="s">
        <v>315</v>
      </c>
      <c r="I64" t="s">
        <v>301</v>
      </c>
    </row>
    <row r="65" spans="1:9" ht="12.75">
      <c r="A65" t="s">
        <v>316</v>
      </c>
      <c r="I65" t="s">
        <v>355</v>
      </c>
    </row>
    <row r="66" spans="1:9" ht="12.75">
      <c r="A66" t="s">
        <v>317</v>
      </c>
      <c r="I66" t="s">
        <v>204</v>
      </c>
    </row>
    <row r="67" ht="12.75">
      <c r="A67" s="2" t="s">
        <v>299</v>
      </c>
    </row>
    <row r="68" spans="1:9" ht="12.75">
      <c r="A68" t="s">
        <v>300</v>
      </c>
      <c r="I68" t="s">
        <v>219</v>
      </c>
    </row>
    <row r="69" spans="1:9" ht="12.75">
      <c r="A69" t="s">
        <v>318</v>
      </c>
      <c r="I69" t="s">
        <v>301</v>
      </c>
    </row>
    <row r="70" spans="1:9" ht="12.75">
      <c r="A70" t="s">
        <v>319</v>
      </c>
      <c r="I70" t="s">
        <v>301</v>
      </c>
    </row>
    <row r="71" spans="1:9" ht="12.75">
      <c r="A71" t="s">
        <v>308</v>
      </c>
      <c r="I71" t="s">
        <v>215</v>
      </c>
    </row>
    <row r="72" spans="1:9" ht="12.75">
      <c r="A72" t="s">
        <v>356</v>
      </c>
      <c r="I72" t="s">
        <v>357</v>
      </c>
    </row>
    <row r="73" spans="1:9" ht="12.75">
      <c r="A73" t="s">
        <v>358</v>
      </c>
      <c r="I73" t="s">
        <v>301</v>
      </c>
    </row>
    <row r="74" spans="1:9" ht="12.75">
      <c r="A74" t="s">
        <v>321</v>
      </c>
      <c r="I74" t="s">
        <v>301</v>
      </c>
    </row>
    <row r="75" ht="12.75">
      <c r="A75" s="2" t="s">
        <v>322</v>
      </c>
    </row>
    <row r="76" spans="1:9" ht="12.75">
      <c r="A76" t="s">
        <v>359</v>
      </c>
      <c r="I76" t="s">
        <v>115</v>
      </c>
    </row>
    <row r="77" spans="1:9" ht="12.75">
      <c r="A77" t="s">
        <v>328</v>
      </c>
      <c r="I77" t="s">
        <v>360</v>
      </c>
    </row>
    <row r="78" spans="1:9" ht="12.75">
      <c r="A78" t="s">
        <v>361</v>
      </c>
      <c r="I78" t="s">
        <v>204</v>
      </c>
    </row>
    <row r="79" spans="1:9" ht="12.75">
      <c r="A79" t="s">
        <v>331</v>
      </c>
      <c r="I79" t="s">
        <v>362</v>
      </c>
    </row>
    <row r="80" spans="1:9" ht="12.75">
      <c r="A80" t="s">
        <v>363</v>
      </c>
      <c r="I80" t="s">
        <v>364</v>
      </c>
    </row>
    <row r="81" spans="1:9" ht="12.75">
      <c r="A81" t="s">
        <v>334</v>
      </c>
      <c r="I81" t="s">
        <v>365</v>
      </c>
    </row>
    <row r="82" spans="1:9" ht="12.75">
      <c r="A82" t="s">
        <v>366</v>
      </c>
      <c r="I82" t="s">
        <v>204</v>
      </c>
    </row>
    <row r="83" spans="1:9" ht="12.75">
      <c r="A83" t="s">
        <v>367</v>
      </c>
      <c r="I83" t="s">
        <v>204</v>
      </c>
    </row>
    <row r="84" spans="1:9" ht="12.75">
      <c r="A84" t="s">
        <v>368</v>
      </c>
      <c r="I84" t="s">
        <v>369</v>
      </c>
    </row>
    <row r="85" ht="12.75">
      <c r="A85" s="2" t="s">
        <v>370</v>
      </c>
    </row>
    <row r="86" spans="1:9" ht="12.75">
      <c r="A86" t="s">
        <v>371</v>
      </c>
      <c r="I86" t="s">
        <v>346</v>
      </c>
    </row>
    <row r="87" spans="1:9" ht="12.75">
      <c r="A87" t="s">
        <v>372</v>
      </c>
      <c r="I87" t="s">
        <v>373</v>
      </c>
    </row>
    <row r="88" spans="1:9" ht="12.75">
      <c r="A88" t="s">
        <v>374</v>
      </c>
      <c r="I88" t="s">
        <v>375</v>
      </c>
    </row>
    <row r="89" spans="1:9" ht="12.75">
      <c r="A89" t="s">
        <v>376</v>
      </c>
      <c r="I89" t="s">
        <v>346</v>
      </c>
    </row>
    <row r="90" spans="1:9" ht="12.75">
      <c r="A90" t="s">
        <v>377</v>
      </c>
      <c r="I90" t="s">
        <v>346</v>
      </c>
    </row>
    <row r="91" spans="1:9" ht="12.75">
      <c r="A91" t="s">
        <v>378</v>
      </c>
      <c r="I91" t="s">
        <v>379</v>
      </c>
    </row>
    <row r="92" ht="12.75">
      <c r="A92" s="2" t="s">
        <v>338</v>
      </c>
    </row>
    <row r="93" spans="1:9" ht="12.75">
      <c r="A93" t="s">
        <v>380</v>
      </c>
      <c r="I93" t="s">
        <v>346</v>
      </c>
    </row>
    <row r="94" spans="1:9" ht="12.75">
      <c r="A94" t="s">
        <v>381</v>
      </c>
      <c r="I94" t="s">
        <v>346</v>
      </c>
    </row>
    <row r="95" spans="1:9" ht="12.75">
      <c r="A95" t="s">
        <v>382</v>
      </c>
      <c r="I95" t="s">
        <v>383</v>
      </c>
    </row>
    <row r="96" spans="1:9" ht="12.75">
      <c r="A96" t="s">
        <v>384</v>
      </c>
      <c r="I96" t="s">
        <v>385</v>
      </c>
    </row>
    <row r="97" spans="1:9" ht="12.75">
      <c r="A97" t="s">
        <v>386</v>
      </c>
      <c r="I97" t="s">
        <v>387</v>
      </c>
    </row>
    <row r="98" spans="1:9" ht="12.75">
      <c r="A98" t="s">
        <v>388</v>
      </c>
      <c r="I98" t="s">
        <v>389</v>
      </c>
    </row>
    <row r="99" spans="1:9" ht="12.75">
      <c r="A99" t="s">
        <v>390</v>
      </c>
      <c r="I99" t="s">
        <v>391</v>
      </c>
    </row>
    <row r="100" spans="1:9" ht="12.75">
      <c r="A100" t="s">
        <v>392</v>
      </c>
      <c r="I100" t="s">
        <v>393</v>
      </c>
    </row>
    <row r="101" spans="1:9" ht="12.75">
      <c r="A101" t="s">
        <v>394</v>
      </c>
      <c r="I101" t="s">
        <v>395</v>
      </c>
    </row>
    <row r="102" spans="1:9" ht="12.75">
      <c r="A102" t="s">
        <v>396</v>
      </c>
      <c r="I102" t="s">
        <v>397</v>
      </c>
    </row>
    <row r="103" ht="12.75">
      <c r="A103" s="2" t="s">
        <v>398</v>
      </c>
    </row>
    <row r="104" spans="1:9" ht="12.75">
      <c r="A104" t="s">
        <v>399</v>
      </c>
      <c r="I104" t="s">
        <v>400</v>
      </c>
    </row>
    <row r="105" spans="1:9" ht="12.75">
      <c r="A105" t="s">
        <v>401</v>
      </c>
      <c r="I105" t="s">
        <v>402</v>
      </c>
    </row>
    <row r="106" spans="1:9" ht="12.75">
      <c r="A106" t="s">
        <v>403</v>
      </c>
      <c r="I106" t="s">
        <v>404</v>
      </c>
    </row>
    <row r="107" spans="1:9" ht="12.75">
      <c r="A107" t="s">
        <v>405</v>
      </c>
      <c r="I107" t="s">
        <v>406</v>
      </c>
    </row>
    <row r="108" spans="1:9" ht="12.75">
      <c r="A108" t="s">
        <v>407</v>
      </c>
      <c r="I108" t="s">
        <v>204</v>
      </c>
    </row>
    <row r="109" spans="1:9" ht="12.75">
      <c r="A109" t="s">
        <v>408</v>
      </c>
      <c r="I109" t="s">
        <v>204</v>
      </c>
    </row>
    <row r="110" ht="12.75">
      <c r="A110" s="2" t="s">
        <v>350</v>
      </c>
    </row>
    <row r="111" spans="1:9" ht="12.75">
      <c r="A111" t="s">
        <v>409</v>
      </c>
      <c r="I111" t="s">
        <v>301</v>
      </c>
    </row>
    <row r="112" spans="1:9" ht="12.75">
      <c r="A112" t="s">
        <v>354</v>
      </c>
      <c r="I112" t="s">
        <v>301</v>
      </c>
    </row>
    <row r="113" spans="1:9" ht="12.75">
      <c r="A113" t="s">
        <v>410</v>
      </c>
      <c r="I113" t="s">
        <v>411</v>
      </c>
    </row>
    <row r="114" ht="12.75">
      <c r="A114" s="2" t="s">
        <v>309</v>
      </c>
    </row>
    <row r="115" spans="1:9" ht="12.75">
      <c r="A115" t="s">
        <v>310</v>
      </c>
      <c r="I115" t="s">
        <v>301</v>
      </c>
    </row>
    <row r="116" spans="1:9" ht="12.75">
      <c r="A116" t="s">
        <v>311</v>
      </c>
      <c r="I116" t="s">
        <v>301</v>
      </c>
    </row>
  </sheetData>
  <sheetProtection/>
  <printOptions/>
  <pageMargins left="0.75" right="0.75" top="1" bottom="1" header="0.5" footer="0.5"/>
  <pageSetup fitToHeight="0" fitToWidth="0"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4:J35"/>
  <sheetViews>
    <sheetView zoomScalePageLayoutView="0" workbookViewId="0" topLeftCell="A1">
      <selection activeCell="A1" sqref="A1"/>
    </sheetView>
  </sheetViews>
  <sheetFormatPr defaultColWidth="9.140625" defaultRowHeight="12.75"/>
  <sheetData>
    <row r="4" ht="17.25">
      <c r="A4" s="1" t="s">
        <v>412</v>
      </c>
    </row>
    <row r="8" spans="1:10" ht="12.75">
      <c r="A8" s="2" t="s">
        <v>413</v>
      </c>
      <c r="B8" s="2" t="s">
        <v>414</v>
      </c>
      <c r="D8" s="2" t="s">
        <v>415</v>
      </c>
      <c r="F8" s="2" t="s">
        <v>416</v>
      </c>
      <c r="H8" s="2" t="s">
        <v>417</v>
      </c>
      <c r="J8" s="2" t="s">
        <v>418</v>
      </c>
    </row>
    <row r="9" spans="2:9" ht="12.75">
      <c r="B9" t="s">
        <v>419</v>
      </c>
      <c r="C9" t="s">
        <v>420</v>
      </c>
      <c r="D9" t="s">
        <v>419</v>
      </c>
      <c r="E9" t="s">
        <v>420</v>
      </c>
      <c r="F9" t="s">
        <v>419</v>
      </c>
      <c r="G9" t="s">
        <v>420</v>
      </c>
      <c r="H9" t="s">
        <v>419</v>
      </c>
      <c r="I9" t="s">
        <v>420</v>
      </c>
    </row>
    <row r="10" spans="1:10" ht="12.75">
      <c r="A10" t="s">
        <v>421</v>
      </c>
      <c r="B10" s="4">
        <v>1</v>
      </c>
      <c r="C10" s="4">
        <v>0</v>
      </c>
      <c r="D10" s="4">
        <v>0</v>
      </c>
      <c r="E10" s="4">
        <v>0</v>
      </c>
      <c r="F10" s="4">
        <v>0</v>
      </c>
      <c r="G10" s="4">
        <v>0</v>
      </c>
      <c r="H10" s="4">
        <f aca="true" t="shared" si="0" ref="H10:H34">B10+D10+F10</f>
        <v>1</v>
      </c>
      <c r="I10" s="4">
        <f aca="true" t="shared" si="1" ref="I10:I34">C10+E10+G10</f>
        <v>0</v>
      </c>
      <c r="J10" s="6">
        <f aca="true" t="shared" si="2" ref="J10:J34">H10+I10</f>
        <v>1</v>
      </c>
    </row>
    <row r="11" spans="1:10" ht="12.75">
      <c r="A11" t="s">
        <v>422</v>
      </c>
      <c r="B11" s="4">
        <v>2</v>
      </c>
      <c r="C11" s="4">
        <v>1</v>
      </c>
      <c r="D11" s="4">
        <v>0</v>
      </c>
      <c r="E11" s="4">
        <v>0</v>
      </c>
      <c r="F11" s="4">
        <v>0</v>
      </c>
      <c r="G11" s="4">
        <v>0</v>
      </c>
      <c r="H11" s="4">
        <f t="shared" si="0"/>
        <v>2</v>
      </c>
      <c r="I11" s="4">
        <f t="shared" si="1"/>
        <v>1</v>
      </c>
      <c r="J11" s="6">
        <f t="shared" si="2"/>
        <v>3</v>
      </c>
    </row>
    <row r="12" spans="1:10" ht="12.75">
      <c r="A12" t="s">
        <v>423</v>
      </c>
      <c r="B12" s="4">
        <v>3</v>
      </c>
      <c r="C12" s="4">
        <v>6</v>
      </c>
      <c r="D12" s="4">
        <v>0</v>
      </c>
      <c r="E12" s="4">
        <v>0</v>
      </c>
      <c r="F12" s="4">
        <v>0</v>
      </c>
      <c r="G12" s="4">
        <v>0</v>
      </c>
      <c r="H12" s="4">
        <f t="shared" si="0"/>
        <v>3</v>
      </c>
      <c r="I12" s="4">
        <f t="shared" si="1"/>
        <v>6</v>
      </c>
      <c r="J12" s="6">
        <f t="shared" si="2"/>
        <v>9</v>
      </c>
    </row>
    <row r="13" spans="1:10" ht="12.75">
      <c r="A13" t="s">
        <v>424</v>
      </c>
      <c r="B13" s="4">
        <v>2</v>
      </c>
      <c r="C13" s="4">
        <v>6</v>
      </c>
      <c r="D13" s="4">
        <v>0</v>
      </c>
      <c r="E13" s="4">
        <v>0</v>
      </c>
      <c r="F13" s="4">
        <v>0</v>
      </c>
      <c r="G13" s="4">
        <v>1</v>
      </c>
      <c r="H13" s="4">
        <f t="shared" si="0"/>
        <v>2</v>
      </c>
      <c r="I13" s="4">
        <f t="shared" si="1"/>
        <v>7</v>
      </c>
      <c r="J13" s="6">
        <f t="shared" si="2"/>
        <v>9</v>
      </c>
    </row>
    <row r="14" spans="1:10" ht="12.75">
      <c r="A14" t="s">
        <v>425</v>
      </c>
      <c r="B14" s="4">
        <v>5</v>
      </c>
      <c r="C14" s="4">
        <v>12</v>
      </c>
      <c r="D14" s="4">
        <v>0</v>
      </c>
      <c r="E14" s="4">
        <v>0</v>
      </c>
      <c r="F14" s="4">
        <v>0</v>
      </c>
      <c r="G14" s="4">
        <v>3</v>
      </c>
      <c r="H14" s="4">
        <f t="shared" si="0"/>
        <v>5</v>
      </c>
      <c r="I14" s="4">
        <f t="shared" si="1"/>
        <v>15</v>
      </c>
      <c r="J14" s="6">
        <f t="shared" si="2"/>
        <v>20</v>
      </c>
    </row>
    <row r="15" spans="1:10" ht="12.75">
      <c r="A15" t="s">
        <v>426</v>
      </c>
      <c r="B15" s="4">
        <v>7</v>
      </c>
      <c r="C15" s="4">
        <v>19</v>
      </c>
      <c r="D15" s="4">
        <v>0</v>
      </c>
      <c r="E15" s="4">
        <v>0</v>
      </c>
      <c r="F15" s="4">
        <v>0</v>
      </c>
      <c r="G15" s="4">
        <v>2</v>
      </c>
      <c r="H15" s="4">
        <f t="shared" si="0"/>
        <v>7</v>
      </c>
      <c r="I15" s="4">
        <f t="shared" si="1"/>
        <v>21</v>
      </c>
      <c r="J15" s="6">
        <f t="shared" si="2"/>
        <v>28</v>
      </c>
    </row>
    <row r="16" spans="1:10" ht="12.75">
      <c r="A16" t="s">
        <v>427</v>
      </c>
      <c r="B16" s="4">
        <v>4</v>
      </c>
      <c r="C16" s="4">
        <v>9</v>
      </c>
      <c r="D16" s="4">
        <v>0</v>
      </c>
      <c r="E16" s="4">
        <v>0</v>
      </c>
      <c r="F16" s="4">
        <v>0</v>
      </c>
      <c r="G16" s="4">
        <v>2</v>
      </c>
      <c r="H16" s="4">
        <f t="shared" si="0"/>
        <v>4</v>
      </c>
      <c r="I16" s="4">
        <f t="shared" si="1"/>
        <v>11</v>
      </c>
      <c r="J16" s="6">
        <f t="shared" si="2"/>
        <v>15</v>
      </c>
    </row>
    <row r="17" spans="1:10" ht="12.75">
      <c r="A17" t="s">
        <v>428</v>
      </c>
      <c r="B17" s="4">
        <v>1</v>
      </c>
      <c r="C17" s="4">
        <v>2</v>
      </c>
      <c r="D17" s="4">
        <v>0</v>
      </c>
      <c r="E17" s="4">
        <v>0</v>
      </c>
      <c r="F17" s="4">
        <v>0</v>
      </c>
      <c r="G17" s="4">
        <v>2</v>
      </c>
      <c r="H17" s="4">
        <f t="shared" si="0"/>
        <v>1</v>
      </c>
      <c r="I17" s="4">
        <f t="shared" si="1"/>
        <v>4</v>
      </c>
      <c r="J17" s="6">
        <f t="shared" si="2"/>
        <v>5</v>
      </c>
    </row>
    <row r="18" spans="1:10" ht="12.75">
      <c r="A18" t="s">
        <v>429</v>
      </c>
      <c r="B18" s="4">
        <v>0</v>
      </c>
      <c r="C18" s="4">
        <v>3</v>
      </c>
      <c r="D18" s="4">
        <v>0</v>
      </c>
      <c r="E18" s="4">
        <v>0</v>
      </c>
      <c r="F18" s="4">
        <v>0</v>
      </c>
      <c r="G18" s="4">
        <v>0</v>
      </c>
      <c r="H18" s="4">
        <f t="shared" si="0"/>
        <v>0</v>
      </c>
      <c r="I18" s="4">
        <f t="shared" si="1"/>
        <v>3</v>
      </c>
      <c r="J18" s="6">
        <f t="shared" si="2"/>
        <v>3</v>
      </c>
    </row>
    <row r="19" spans="1:10" ht="12.75">
      <c r="A19" t="s">
        <v>430</v>
      </c>
      <c r="B19" s="4">
        <v>9</v>
      </c>
      <c r="C19" s="4">
        <v>27</v>
      </c>
      <c r="D19" s="4">
        <v>0</v>
      </c>
      <c r="E19" s="4">
        <v>0</v>
      </c>
      <c r="F19" s="4">
        <v>0</v>
      </c>
      <c r="G19" s="4">
        <v>2</v>
      </c>
      <c r="H19" s="4">
        <f t="shared" si="0"/>
        <v>9</v>
      </c>
      <c r="I19" s="4">
        <f t="shared" si="1"/>
        <v>29</v>
      </c>
      <c r="J19" s="6">
        <f t="shared" si="2"/>
        <v>38</v>
      </c>
    </row>
    <row r="20" spans="1:10" ht="12.75">
      <c r="A20" t="s">
        <v>431</v>
      </c>
      <c r="B20" s="4">
        <v>6</v>
      </c>
      <c r="C20" s="4">
        <v>27</v>
      </c>
      <c r="D20" s="4">
        <v>0</v>
      </c>
      <c r="E20" s="4">
        <v>1</v>
      </c>
      <c r="F20" s="4">
        <v>1</v>
      </c>
      <c r="G20" s="4">
        <v>5</v>
      </c>
      <c r="H20" s="4">
        <f t="shared" si="0"/>
        <v>7</v>
      </c>
      <c r="I20" s="4">
        <f t="shared" si="1"/>
        <v>33</v>
      </c>
      <c r="J20" s="6">
        <f t="shared" si="2"/>
        <v>40</v>
      </c>
    </row>
    <row r="21" spans="1:10" ht="12.75">
      <c r="A21" t="s">
        <v>432</v>
      </c>
      <c r="B21" s="4">
        <v>7</v>
      </c>
      <c r="C21" s="4">
        <v>20</v>
      </c>
      <c r="D21" s="4">
        <v>0</v>
      </c>
      <c r="E21" s="4">
        <v>1</v>
      </c>
      <c r="F21" s="4">
        <v>0</v>
      </c>
      <c r="G21" s="4">
        <v>6</v>
      </c>
      <c r="H21" s="4">
        <f t="shared" si="0"/>
        <v>7</v>
      </c>
      <c r="I21" s="4">
        <f t="shared" si="1"/>
        <v>27</v>
      </c>
      <c r="J21" s="6">
        <f t="shared" si="2"/>
        <v>34</v>
      </c>
    </row>
    <row r="22" spans="1:10" ht="12.75">
      <c r="A22" t="s">
        <v>433</v>
      </c>
      <c r="B22" s="4">
        <v>2</v>
      </c>
      <c r="C22" s="4">
        <v>13</v>
      </c>
      <c r="D22" s="4">
        <v>0</v>
      </c>
      <c r="E22" s="4">
        <v>0</v>
      </c>
      <c r="F22" s="4">
        <v>0</v>
      </c>
      <c r="G22" s="4">
        <v>2</v>
      </c>
      <c r="H22" s="4">
        <f t="shared" si="0"/>
        <v>2</v>
      </c>
      <c r="I22" s="4">
        <f t="shared" si="1"/>
        <v>15</v>
      </c>
      <c r="J22" s="6">
        <f t="shared" si="2"/>
        <v>17</v>
      </c>
    </row>
    <row r="23" spans="1:10" ht="12.75">
      <c r="A23" t="s">
        <v>434</v>
      </c>
      <c r="B23" s="4">
        <v>3</v>
      </c>
      <c r="C23" s="4">
        <v>4</v>
      </c>
      <c r="D23" s="4">
        <v>0</v>
      </c>
      <c r="E23" s="4">
        <v>0</v>
      </c>
      <c r="F23" s="4">
        <v>1</v>
      </c>
      <c r="G23" s="4">
        <v>1</v>
      </c>
      <c r="H23" s="4">
        <f t="shared" si="0"/>
        <v>4</v>
      </c>
      <c r="I23" s="4">
        <f t="shared" si="1"/>
        <v>5</v>
      </c>
      <c r="J23" s="6">
        <f t="shared" si="2"/>
        <v>9</v>
      </c>
    </row>
    <row r="24" spans="1:10" ht="12.75">
      <c r="A24" t="s">
        <v>435</v>
      </c>
      <c r="B24" s="4">
        <v>5</v>
      </c>
      <c r="C24" s="4">
        <v>10</v>
      </c>
      <c r="D24" s="4">
        <v>0</v>
      </c>
      <c r="E24" s="4">
        <v>0</v>
      </c>
      <c r="F24" s="4">
        <v>0</v>
      </c>
      <c r="G24" s="4">
        <v>0</v>
      </c>
      <c r="H24" s="4">
        <f t="shared" si="0"/>
        <v>5</v>
      </c>
      <c r="I24" s="4">
        <f t="shared" si="1"/>
        <v>10</v>
      </c>
      <c r="J24" s="6">
        <f t="shared" si="2"/>
        <v>15</v>
      </c>
    </row>
    <row r="25" spans="1:10" ht="12.75">
      <c r="A25" t="s">
        <v>436</v>
      </c>
      <c r="B25" s="4">
        <v>0</v>
      </c>
      <c r="C25" s="4">
        <v>3</v>
      </c>
      <c r="D25" s="4">
        <v>0</v>
      </c>
      <c r="E25" s="4">
        <v>0</v>
      </c>
      <c r="F25" s="4">
        <v>0</v>
      </c>
      <c r="G25" s="4">
        <v>0</v>
      </c>
      <c r="H25" s="4">
        <f t="shared" si="0"/>
        <v>0</v>
      </c>
      <c r="I25" s="4">
        <f t="shared" si="1"/>
        <v>3</v>
      </c>
      <c r="J25" s="6">
        <f t="shared" si="2"/>
        <v>3</v>
      </c>
    </row>
    <row r="26" spans="1:10" ht="12.75">
      <c r="A26" t="s">
        <v>437</v>
      </c>
      <c r="B26" s="4">
        <v>1</v>
      </c>
      <c r="C26" s="4">
        <v>1</v>
      </c>
      <c r="D26" s="4">
        <v>0</v>
      </c>
      <c r="E26" s="4">
        <v>0</v>
      </c>
      <c r="F26" s="4">
        <v>0</v>
      </c>
      <c r="G26" s="4">
        <v>0</v>
      </c>
      <c r="H26" s="4">
        <f t="shared" si="0"/>
        <v>1</v>
      </c>
      <c r="I26" s="4">
        <f t="shared" si="1"/>
        <v>1</v>
      </c>
      <c r="J26" s="6">
        <f t="shared" si="2"/>
        <v>2</v>
      </c>
    </row>
    <row r="27" spans="1:10" ht="12.75">
      <c r="A27" t="s">
        <v>438</v>
      </c>
      <c r="B27" s="4">
        <v>0</v>
      </c>
      <c r="C27" s="4">
        <v>1</v>
      </c>
      <c r="D27" s="4">
        <v>0</v>
      </c>
      <c r="E27" s="4">
        <v>0</v>
      </c>
      <c r="F27" s="4">
        <v>0</v>
      </c>
      <c r="G27" s="4">
        <v>0</v>
      </c>
      <c r="H27" s="4">
        <f t="shared" si="0"/>
        <v>0</v>
      </c>
      <c r="I27" s="4">
        <f t="shared" si="1"/>
        <v>1</v>
      </c>
      <c r="J27" s="6">
        <f t="shared" si="2"/>
        <v>1</v>
      </c>
    </row>
    <row r="28" spans="1:10" ht="12.75">
      <c r="A28" t="s">
        <v>439</v>
      </c>
      <c r="B28" s="4">
        <v>0</v>
      </c>
      <c r="C28" s="4">
        <v>1</v>
      </c>
      <c r="D28" s="4">
        <v>0</v>
      </c>
      <c r="E28" s="4">
        <v>0</v>
      </c>
      <c r="F28" s="4">
        <v>0</v>
      </c>
      <c r="G28" s="4">
        <v>0</v>
      </c>
      <c r="H28" s="4">
        <f t="shared" si="0"/>
        <v>0</v>
      </c>
      <c r="I28" s="4">
        <f t="shared" si="1"/>
        <v>1</v>
      </c>
      <c r="J28" s="6">
        <f t="shared" si="2"/>
        <v>1</v>
      </c>
    </row>
    <row r="29" spans="1:10" ht="12.75">
      <c r="A29" t="s">
        <v>440</v>
      </c>
      <c r="B29" s="4">
        <v>0</v>
      </c>
      <c r="C29" s="4">
        <v>1</v>
      </c>
      <c r="D29" s="4">
        <v>0</v>
      </c>
      <c r="E29" s="4">
        <v>0</v>
      </c>
      <c r="F29" s="4">
        <v>0</v>
      </c>
      <c r="G29" s="4">
        <v>0</v>
      </c>
      <c r="H29" s="4">
        <f t="shared" si="0"/>
        <v>0</v>
      </c>
      <c r="I29" s="4">
        <f t="shared" si="1"/>
        <v>1</v>
      </c>
      <c r="J29" s="6">
        <f t="shared" si="2"/>
        <v>1</v>
      </c>
    </row>
    <row r="30" spans="1:10" ht="12.75">
      <c r="A30" t="s">
        <v>441</v>
      </c>
      <c r="B30" s="4">
        <v>1</v>
      </c>
      <c r="C30" s="4">
        <v>0</v>
      </c>
      <c r="D30" s="4">
        <v>0</v>
      </c>
      <c r="E30" s="4">
        <v>0</v>
      </c>
      <c r="F30" s="4">
        <v>0</v>
      </c>
      <c r="G30" s="4">
        <v>0</v>
      </c>
      <c r="H30" s="4">
        <f t="shared" si="0"/>
        <v>1</v>
      </c>
      <c r="I30" s="4">
        <f t="shared" si="1"/>
        <v>0</v>
      </c>
      <c r="J30" s="6">
        <f t="shared" si="2"/>
        <v>1</v>
      </c>
    </row>
    <row r="31" spans="1:10" ht="12.75">
      <c r="A31" t="s">
        <v>442</v>
      </c>
      <c r="B31" s="4">
        <v>0</v>
      </c>
      <c r="C31" s="4">
        <v>1</v>
      </c>
      <c r="D31" s="4">
        <v>0</v>
      </c>
      <c r="E31" s="4">
        <v>0</v>
      </c>
      <c r="F31" s="4">
        <v>0</v>
      </c>
      <c r="G31" s="4">
        <v>0</v>
      </c>
      <c r="H31" s="4">
        <f t="shared" si="0"/>
        <v>0</v>
      </c>
      <c r="I31" s="4">
        <f t="shared" si="1"/>
        <v>1</v>
      </c>
      <c r="J31" s="6">
        <f t="shared" si="2"/>
        <v>1</v>
      </c>
    </row>
    <row r="32" spans="1:10" ht="12.75">
      <c r="A32" t="s">
        <v>443</v>
      </c>
      <c r="B32" s="4">
        <v>0</v>
      </c>
      <c r="C32" s="4">
        <v>1</v>
      </c>
      <c r="D32" s="4">
        <v>0</v>
      </c>
      <c r="E32" s="4">
        <v>0</v>
      </c>
      <c r="F32" s="4">
        <v>0</v>
      </c>
      <c r="G32" s="4">
        <v>0</v>
      </c>
      <c r="H32" s="4">
        <f t="shared" si="0"/>
        <v>0</v>
      </c>
      <c r="I32" s="4">
        <f t="shared" si="1"/>
        <v>1</v>
      </c>
      <c r="J32" s="6">
        <f t="shared" si="2"/>
        <v>1</v>
      </c>
    </row>
    <row r="33" spans="1:10" ht="12.75">
      <c r="A33" t="s">
        <v>444</v>
      </c>
      <c r="B33" s="4">
        <v>1</v>
      </c>
      <c r="C33" s="4">
        <v>1</v>
      </c>
      <c r="D33" s="4">
        <v>0</v>
      </c>
      <c r="E33" s="4">
        <v>0</v>
      </c>
      <c r="F33" s="4">
        <v>0</v>
      </c>
      <c r="G33" s="4">
        <v>0</v>
      </c>
      <c r="H33" s="4">
        <f t="shared" si="0"/>
        <v>1</v>
      </c>
      <c r="I33" s="4">
        <f t="shared" si="1"/>
        <v>1</v>
      </c>
      <c r="J33" s="6">
        <f t="shared" si="2"/>
        <v>2</v>
      </c>
    </row>
    <row r="34" spans="1:10" ht="12.75">
      <c r="A34" t="s">
        <v>445</v>
      </c>
      <c r="B34" s="4">
        <v>0</v>
      </c>
      <c r="C34" s="4">
        <v>2</v>
      </c>
      <c r="D34" s="4">
        <v>0</v>
      </c>
      <c r="E34" s="4">
        <v>0</v>
      </c>
      <c r="F34" s="4">
        <v>0</v>
      </c>
      <c r="G34" s="4">
        <v>0</v>
      </c>
      <c r="H34" s="4">
        <f t="shared" si="0"/>
        <v>0</v>
      </c>
      <c r="I34" s="4">
        <f t="shared" si="1"/>
        <v>2</v>
      </c>
      <c r="J34" s="6">
        <f t="shared" si="2"/>
        <v>2</v>
      </c>
    </row>
    <row r="35" spans="1:10" ht="12.75">
      <c r="A35" s="2" t="s">
        <v>418</v>
      </c>
      <c r="B35" s="6">
        <f aca="true" t="shared" si="3" ref="B35:J35">SUM(B10:B34)</f>
        <v>60</v>
      </c>
      <c r="C35" s="6">
        <f t="shared" si="3"/>
        <v>171</v>
      </c>
      <c r="D35" s="6">
        <f t="shared" si="3"/>
        <v>0</v>
      </c>
      <c r="E35" s="6">
        <f t="shared" si="3"/>
        <v>2</v>
      </c>
      <c r="F35" s="6">
        <f t="shared" si="3"/>
        <v>2</v>
      </c>
      <c r="G35" s="6">
        <f t="shared" si="3"/>
        <v>26</v>
      </c>
      <c r="H35" s="6">
        <f t="shared" si="3"/>
        <v>62</v>
      </c>
      <c r="I35" s="6">
        <f t="shared" si="3"/>
        <v>199</v>
      </c>
      <c r="J35" s="6">
        <f t="shared" si="3"/>
        <v>261</v>
      </c>
    </row>
  </sheetData>
  <sheetProtection/>
  <printOptions/>
  <pageMargins left="0.75" right="0.75" top="1" bottom="1" header="0.5" footer="0.5"/>
  <pageSetup fitToHeight="0" fitToWidth="0"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K23"/>
  <sheetViews>
    <sheetView zoomScalePageLayoutView="0" workbookViewId="0" topLeftCell="A1">
      <selection activeCell="A1" sqref="A1"/>
    </sheetView>
  </sheetViews>
  <sheetFormatPr defaultColWidth="9.140625" defaultRowHeight="12.75"/>
  <sheetData>
    <row r="1" ht="17.25">
      <c r="A1" s="1" t="s">
        <v>446</v>
      </c>
    </row>
    <row r="5" spans="1:8" ht="12.75">
      <c r="A5" s="2" t="s">
        <v>447</v>
      </c>
      <c r="B5" s="2" t="s">
        <v>448</v>
      </c>
      <c r="D5" s="2" t="s">
        <v>449</v>
      </c>
      <c r="F5" s="2" t="s">
        <v>450</v>
      </c>
      <c r="H5" s="2" t="s">
        <v>154</v>
      </c>
    </row>
    <row r="6" spans="2:9" ht="12.75">
      <c r="B6" t="s">
        <v>419</v>
      </c>
      <c r="C6" t="s">
        <v>420</v>
      </c>
      <c r="D6" t="s">
        <v>419</v>
      </c>
      <c r="E6" t="s">
        <v>420</v>
      </c>
      <c r="F6" t="s">
        <v>419</v>
      </c>
      <c r="G6" t="s">
        <v>420</v>
      </c>
      <c r="H6" t="s">
        <v>419</v>
      </c>
      <c r="I6" t="s">
        <v>420</v>
      </c>
    </row>
    <row r="7" spans="1:9" ht="12.75">
      <c r="A7" t="s">
        <v>100</v>
      </c>
      <c r="B7" s="7">
        <v>0</v>
      </c>
      <c r="C7" s="7">
        <v>0</v>
      </c>
      <c r="D7" s="7">
        <v>0</v>
      </c>
      <c r="E7" s="7">
        <v>0</v>
      </c>
      <c r="F7" s="7">
        <v>0</v>
      </c>
      <c r="G7" s="7">
        <v>0</v>
      </c>
      <c r="H7" s="7">
        <v>0</v>
      </c>
      <c r="I7" s="7">
        <v>0</v>
      </c>
    </row>
    <row r="8" spans="1:9" ht="12.75">
      <c r="A8" t="s">
        <v>101</v>
      </c>
      <c r="B8" s="7">
        <v>0</v>
      </c>
      <c r="C8" s="7">
        <v>0</v>
      </c>
      <c r="D8" s="7">
        <v>0</v>
      </c>
      <c r="E8" s="7">
        <v>0</v>
      </c>
      <c r="F8" s="7">
        <v>0</v>
      </c>
      <c r="G8" s="7">
        <v>0</v>
      </c>
      <c r="H8" s="7">
        <v>0</v>
      </c>
      <c r="I8" s="7">
        <v>0</v>
      </c>
    </row>
    <row r="9" spans="1:9" ht="12.75">
      <c r="A9" t="s">
        <v>102</v>
      </c>
      <c r="B9" s="7">
        <v>0</v>
      </c>
      <c r="C9" s="7">
        <v>0</v>
      </c>
      <c r="D9" s="7">
        <v>0</v>
      </c>
      <c r="E9" s="7">
        <v>0</v>
      </c>
      <c r="F9" s="7">
        <v>0</v>
      </c>
      <c r="G9" s="7">
        <v>0</v>
      </c>
      <c r="H9" s="7">
        <v>0</v>
      </c>
      <c r="I9" s="7">
        <v>0</v>
      </c>
    </row>
    <row r="10" spans="1:9" ht="12.75">
      <c r="A10" s="2" t="s">
        <v>418</v>
      </c>
      <c r="B10" s="8">
        <f aca="true" t="shared" si="0" ref="B10:I10">SUM(B7:B9)</f>
        <v>0</v>
      </c>
      <c r="C10" s="8">
        <f t="shared" si="0"/>
        <v>0</v>
      </c>
      <c r="D10" s="8">
        <f t="shared" si="0"/>
        <v>0</v>
      </c>
      <c r="E10" s="8">
        <f t="shared" si="0"/>
        <v>0</v>
      </c>
      <c r="F10" s="8">
        <f t="shared" si="0"/>
        <v>0</v>
      </c>
      <c r="G10" s="8">
        <f t="shared" si="0"/>
        <v>0</v>
      </c>
      <c r="H10" s="8">
        <f t="shared" si="0"/>
        <v>0</v>
      </c>
      <c r="I10" s="8">
        <f t="shared" si="0"/>
        <v>0</v>
      </c>
    </row>
    <row r="14" ht="17.25">
      <c r="A14" s="1" t="s">
        <v>451</v>
      </c>
    </row>
    <row r="18" spans="1:10" ht="12.75">
      <c r="A18" s="2" t="s">
        <v>447</v>
      </c>
      <c r="B18" s="2" t="s">
        <v>452</v>
      </c>
      <c r="D18" s="2" t="s">
        <v>453</v>
      </c>
      <c r="F18" s="2" t="s">
        <v>454</v>
      </c>
      <c r="H18" s="2" t="s">
        <v>455</v>
      </c>
      <c r="J18" s="2" t="s">
        <v>456</v>
      </c>
    </row>
    <row r="19" spans="2:11" ht="12.75">
      <c r="B19" t="s">
        <v>419</v>
      </c>
      <c r="C19" t="s">
        <v>420</v>
      </c>
      <c r="D19" t="s">
        <v>419</v>
      </c>
      <c r="E19" t="s">
        <v>420</v>
      </c>
      <c r="F19" t="s">
        <v>419</v>
      </c>
      <c r="G19" t="s">
        <v>420</v>
      </c>
      <c r="H19" t="s">
        <v>419</v>
      </c>
      <c r="I19" t="s">
        <v>420</v>
      </c>
      <c r="J19" t="s">
        <v>419</v>
      </c>
      <c r="K19" t="s">
        <v>420</v>
      </c>
    </row>
    <row r="20" spans="1:11" ht="12.75">
      <c r="A20" t="s">
        <v>100</v>
      </c>
      <c r="B20" s="7">
        <v>22</v>
      </c>
      <c r="C20" s="7">
        <v>63</v>
      </c>
      <c r="D20" s="7">
        <v>0</v>
      </c>
      <c r="E20" s="7">
        <v>2</v>
      </c>
      <c r="F20" s="7">
        <v>0</v>
      </c>
      <c r="G20" s="7">
        <v>0</v>
      </c>
      <c r="H20" s="7">
        <v>0</v>
      </c>
      <c r="I20" s="7">
        <v>0</v>
      </c>
      <c r="J20" s="7">
        <v>0</v>
      </c>
      <c r="K20" s="7">
        <v>0</v>
      </c>
    </row>
    <row r="21" spans="1:11" ht="12.75">
      <c r="A21" t="s">
        <v>101</v>
      </c>
      <c r="B21" s="7">
        <v>31</v>
      </c>
      <c r="C21" s="7">
        <v>100</v>
      </c>
      <c r="D21" s="7">
        <v>2</v>
      </c>
      <c r="E21" s="7">
        <v>16</v>
      </c>
      <c r="F21" s="7">
        <v>0</v>
      </c>
      <c r="G21" s="7">
        <v>0</v>
      </c>
      <c r="H21" s="7">
        <v>0</v>
      </c>
      <c r="I21" s="7">
        <v>0</v>
      </c>
      <c r="J21" s="7">
        <v>0</v>
      </c>
      <c r="K21" s="7">
        <v>0</v>
      </c>
    </row>
    <row r="22" spans="1:11" ht="12.75">
      <c r="A22" t="s">
        <v>102</v>
      </c>
      <c r="B22" s="7">
        <v>1</v>
      </c>
      <c r="C22" s="7">
        <v>7</v>
      </c>
      <c r="D22" s="7">
        <v>0</v>
      </c>
      <c r="E22" s="7">
        <v>1</v>
      </c>
      <c r="F22" s="7">
        <v>0</v>
      </c>
      <c r="G22" s="7">
        <v>0</v>
      </c>
      <c r="H22" s="7">
        <v>0</v>
      </c>
      <c r="I22" s="7">
        <v>0</v>
      </c>
      <c r="J22" s="7">
        <v>0</v>
      </c>
      <c r="K22" s="7">
        <v>0</v>
      </c>
    </row>
    <row r="23" spans="1:11" ht="12.75">
      <c r="A23" s="2" t="s">
        <v>418</v>
      </c>
      <c r="B23" s="8">
        <f aca="true" t="shared" si="1" ref="B23:K23">SUM(B20:B22)</f>
        <v>54</v>
      </c>
      <c r="C23" s="8">
        <f t="shared" si="1"/>
        <v>170</v>
      </c>
      <c r="D23" s="8">
        <f t="shared" si="1"/>
        <v>2</v>
      </c>
      <c r="E23" s="8">
        <f t="shared" si="1"/>
        <v>19</v>
      </c>
      <c r="F23" s="8">
        <f t="shared" si="1"/>
        <v>0</v>
      </c>
      <c r="G23" s="8">
        <f t="shared" si="1"/>
        <v>0</v>
      </c>
      <c r="H23" s="8">
        <f t="shared" si="1"/>
        <v>0</v>
      </c>
      <c r="I23" s="8">
        <f t="shared" si="1"/>
        <v>0</v>
      </c>
      <c r="J23" s="8">
        <f t="shared" si="1"/>
        <v>0</v>
      </c>
      <c r="K23" s="8">
        <f t="shared" si="1"/>
        <v>0</v>
      </c>
    </row>
  </sheetData>
  <sheetProtection/>
  <printOptions/>
  <pageMargins left="0.75" right="0.75" top="1" bottom="1" header="0.5" footer="0.5"/>
  <pageSetup fitToHeight="0" fitToWidth="0"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7.25">
      <c r="A1" s="1" t="s">
        <v>457</v>
      </c>
    </row>
    <row r="3" ht="12.75">
      <c r="A3" t="s">
        <v>458</v>
      </c>
    </row>
  </sheetData>
  <sheetProtection/>
  <printOptions/>
  <pageMargins left="0.75" right="0.75" top="1" bottom="1" header="0.5" footer="0.5"/>
  <pageSetup fitToHeight="0" fitToWidth="0"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O8"/>
  <sheetViews>
    <sheetView zoomScalePageLayoutView="0" workbookViewId="0" topLeftCell="A1">
      <selection activeCell="A1" sqref="A1"/>
    </sheetView>
  </sheetViews>
  <sheetFormatPr defaultColWidth="9.140625" defaultRowHeight="12.75"/>
  <sheetData>
    <row r="1" ht="17.25">
      <c r="A1" s="1" t="s">
        <v>459</v>
      </c>
    </row>
    <row r="5" spans="1:14" ht="12.75">
      <c r="A5" s="2" t="s">
        <v>413</v>
      </c>
      <c r="B5" s="2" t="s">
        <v>460</v>
      </c>
      <c r="D5" s="2" t="s">
        <v>461</v>
      </c>
      <c r="F5" s="2" t="s">
        <v>462</v>
      </c>
      <c r="H5" s="2" t="s">
        <v>463</v>
      </c>
      <c r="J5" s="2" t="s">
        <v>464</v>
      </c>
      <c r="L5" s="2" t="s">
        <v>465</v>
      </c>
      <c r="N5" s="2" t="s">
        <v>466</v>
      </c>
    </row>
    <row r="6" spans="2:15" ht="12.75">
      <c r="B6" t="s">
        <v>419</v>
      </c>
      <c r="C6" t="s">
        <v>420</v>
      </c>
      <c r="D6" t="s">
        <v>419</v>
      </c>
      <c r="E6" t="s">
        <v>420</v>
      </c>
      <c r="F6" t="s">
        <v>419</v>
      </c>
      <c r="G6" t="s">
        <v>420</v>
      </c>
      <c r="H6" t="s">
        <v>419</v>
      </c>
      <c r="I6" t="s">
        <v>420</v>
      </c>
      <c r="J6" t="s">
        <v>419</v>
      </c>
      <c r="K6" t="s">
        <v>420</v>
      </c>
      <c r="L6" t="s">
        <v>419</v>
      </c>
      <c r="M6" t="s">
        <v>420</v>
      </c>
      <c r="N6" t="s">
        <v>419</v>
      </c>
      <c r="O6" t="s">
        <v>420</v>
      </c>
    </row>
    <row r="7" spans="1:15" ht="12.75">
      <c r="A7" t="s">
        <v>426</v>
      </c>
      <c r="B7" s="4">
        <v>0</v>
      </c>
      <c r="C7" s="4">
        <v>1</v>
      </c>
      <c r="D7" s="4">
        <v>0</v>
      </c>
      <c r="E7" s="4">
        <v>0</v>
      </c>
      <c r="F7" s="4">
        <v>0</v>
      </c>
      <c r="G7" s="4">
        <v>0</v>
      </c>
      <c r="H7" s="4">
        <v>0</v>
      </c>
      <c r="I7" s="4">
        <v>0</v>
      </c>
      <c r="J7" s="4">
        <v>0</v>
      </c>
      <c r="K7" s="4">
        <v>0</v>
      </c>
      <c r="L7" s="4">
        <v>0</v>
      </c>
      <c r="M7" s="4">
        <v>0</v>
      </c>
      <c r="N7" s="4">
        <v>0</v>
      </c>
      <c r="O7" s="4">
        <v>0</v>
      </c>
    </row>
    <row r="8" spans="1:15" ht="12.75">
      <c r="A8" s="2" t="s">
        <v>418</v>
      </c>
      <c r="B8" s="6">
        <f aca="true" t="shared" si="0" ref="B8:O8">SUM(B7:B7)</f>
        <v>0</v>
      </c>
      <c r="C8" s="6">
        <f t="shared" si="0"/>
        <v>1</v>
      </c>
      <c r="D8" s="6">
        <f t="shared" si="0"/>
        <v>0</v>
      </c>
      <c r="E8" s="6">
        <f t="shared" si="0"/>
        <v>0</v>
      </c>
      <c r="F8" s="6">
        <f t="shared" si="0"/>
        <v>0</v>
      </c>
      <c r="G8" s="6">
        <f t="shared" si="0"/>
        <v>0</v>
      </c>
      <c r="H8" s="6">
        <f t="shared" si="0"/>
        <v>0</v>
      </c>
      <c r="I8" s="6">
        <f t="shared" si="0"/>
        <v>0</v>
      </c>
      <c r="J8" s="6">
        <f t="shared" si="0"/>
        <v>0</v>
      </c>
      <c r="K8" s="6">
        <f t="shared" si="0"/>
        <v>0</v>
      </c>
      <c r="L8" s="6">
        <f t="shared" si="0"/>
        <v>0</v>
      </c>
      <c r="M8" s="6">
        <f t="shared" si="0"/>
        <v>0</v>
      </c>
      <c r="N8" s="6">
        <f t="shared" si="0"/>
        <v>0</v>
      </c>
      <c r="O8" s="6">
        <f t="shared" si="0"/>
        <v>0</v>
      </c>
    </row>
  </sheetData>
  <sheetProtection/>
  <printOptions/>
  <pageMargins left="0.75" right="0.75" top="1" bottom="1" header="0.5" footer="0.5"/>
  <pageSetup fitToHeight="0" fitToWidth="0"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C52"/>
  <sheetViews>
    <sheetView zoomScalePageLayoutView="0" workbookViewId="0" topLeftCell="A1">
      <selection activeCell="A1" sqref="A1"/>
    </sheetView>
  </sheetViews>
  <sheetFormatPr defaultColWidth="9.140625" defaultRowHeight="12.75"/>
  <sheetData>
    <row r="1" ht="17.25">
      <c r="A1" s="1" t="s">
        <v>467</v>
      </c>
    </row>
    <row r="5" spans="1:3" ht="12.75">
      <c r="A5" s="2" t="s">
        <v>468</v>
      </c>
      <c r="B5" s="2" t="s">
        <v>469</v>
      </c>
      <c r="C5" s="2" t="s">
        <v>470</v>
      </c>
    </row>
    <row r="7" spans="1:3" ht="12.75">
      <c r="A7" t="s">
        <v>425</v>
      </c>
      <c r="B7" t="s">
        <v>424</v>
      </c>
      <c r="C7" s="4">
        <v>4</v>
      </c>
    </row>
    <row r="8" spans="1:3" ht="12.75">
      <c r="A8" s="2" t="s">
        <v>471</v>
      </c>
      <c r="C8" s="6">
        <f>SUM(C6:C7)</f>
        <v>4</v>
      </c>
    </row>
    <row r="11" spans="1:3" ht="12.75">
      <c r="A11" t="s">
        <v>426</v>
      </c>
      <c r="B11" t="s">
        <v>425</v>
      </c>
      <c r="C11" s="4">
        <v>4</v>
      </c>
    </row>
    <row r="12" spans="1:3" ht="12.75">
      <c r="A12" s="2" t="s">
        <v>471</v>
      </c>
      <c r="C12" s="6">
        <f>SUM(C10:C11)</f>
        <v>4</v>
      </c>
    </row>
    <row r="15" spans="1:3" ht="12.75">
      <c r="A15" t="s">
        <v>427</v>
      </c>
      <c r="B15" t="s">
        <v>426</v>
      </c>
      <c r="C15" s="4">
        <v>9</v>
      </c>
    </row>
    <row r="16" spans="1:3" ht="12.75">
      <c r="A16" s="2" t="s">
        <v>471</v>
      </c>
      <c r="C16" s="6">
        <f>SUM(C14:C15)</f>
        <v>9</v>
      </c>
    </row>
    <row r="19" spans="1:3" ht="12.75">
      <c r="A19" t="s">
        <v>428</v>
      </c>
      <c r="B19" t="s">
        <v>427</v>
      </c>
      <c r="C19" s="4">
        <v>3</v>
      </c>
    </row>
    <row r="20" spans="1:3" ht="12.75">
      <c r="A20" s="2" t="s">
        <v>471</v>
      </c>
      <c r="C20" s="6">
        <f>SUM(C18:C19)</f>
        <v>3</v>
      </c>
    </row>
    <row r="23" spans="1:3" ht="12.75">
      <c r="A23" t="s">
        <v>429</v>
      </c>
      <c r="B23" t="s">
        <v>428</v>
      </c>
      <c r="C23" s="4">
        <v>1</v>
      </c>
    </row>
    <row r="24" spans="1:3" ht="12.75">
      <c r="A24" s="2" t="s">
        <v>471</v>
      </c>
      <c r="C24" s="6">
        <f>SUM(C22:C23)</f>
        <v>1</v>
      </c>
    </row>
    <row r="27" spans="1:3" ht="12.75">
      <c r="A27" t="s">
        <v>431</v>
      </c>
      <c r="B27" t="s">
        <v>430</v>
      </c>
      <c r="C27" s="4">
        <v>8</v>
      </c>
    </row>
    <row r="28" spans="1:3" ht="12.75">
      <c r="A28" s="2" t="s">
        <v>471</v>
      </c>
      <c r="C28" s="6">
        <f>SUM(C26:C27)</f>
        <v>8</v>
      </c>
    </row>
    <row r="31" spans="1:3" ht="12.75">
      <c r="A31" t="s">
        <v>432</v>
      </c>
      <c r="B31" t="s">
        <v>431</v>
      </c>
      <c r="C31" s="4">
        <v>13</v>
      </c>
    </row>
    <row r="32" spans="1:3" ht="12.75">
      <c r="A32" s="2" t="s">
        <v>471</v>
      </c>
      <c r="C32" s="6">
        <f>SUM(C30:C31)</f>
        <v>13</v>
      </c>
    </row>
    <row r="35" spans="1:3" ht="12.75">
      <c r="A35" t="s">
        <v>433</v>
      </c>
      <c r="B35" t="s">
        <v>432</v>
      </c>
      <c r="C35" s="4">
        <v>6</v>
      </c>
    </row>
    <row r="36" spans="1:3" ht="12.75">
      <c r="A36" s="2" t="s">
        <v>471</v>
      </c>
      <c r="C36" s="6">
        <f>SUM(C34:C35)</f>
        <v>6</v>
      </c>
    </row>
    <row r="39" spans="1:3" ht="12.75">
      <c r="A39" t="s">
        <v>434</v>
      </c>
      <c r="B39" t="s">
        <v>433</v>
      </c>
      <c r="C39" s="4">
        <v>3</v>
      </c>
    </row>
    <row r="40" spans="1:3" ht="12.75">
      <c r="A40" s="2" t="s">
        <v>471</v>
      </c>
      <c r="C40" s="6">
        <f>SUM(C38:C39)</f>
        <v>3</v>
      </c>
    </row>
    <row r="43" spans="1:3" ht="12.75">
      <c r="A43" t="s">
        <v>435</v>
      </c>
      <c r="B43" t="s">
        <v>434</v>
      </c>
      <c r="C43" s="4">
        <v>2</v>
      </c>
    </row>
    <row r="44" spans="1:3" ht="12.75">
      <c r="A44" s="2" t="s">
        <v>471</v>
      </c>
      <c r="C44" s="6">
        <f>SUM(C42:C43)</f>
        <v>2</v>
      </c>
    </row>
    <row r="47" spans="1:3" ht="12.75">
      <c r="A47" t="s">
        <v>444</v>
      </c>
      <c r="B47" t="s">
        <v>442</v>
      </c>
      <c r="C47" s="4">
        <v>1</v>
      </c>
    </row>
    <row r="48" spans="1:3" ht="12.75">
      <c r="A48" s="2" t="s">
        <v>471</v>
      </c>
      <c r="C48" s="6">
        <f>SUM(C46:C47)</f>
        <v>1</v>
      </c>
    </row>
    <row r="51" spans="1:3" ht="12.75">
      <c r="A51" t="s">
        <v>445</v>
      </c>
      <c r="B51" t="s">
        <v>444</v>
      </c>
      <c r="C51" s="4">
        <v>2</v>
      </c>
    </row>
    <row r="52" spans="1:3" ht="12.75">
      <c r="A52" s="2" t="s">
        <v>471</v>
      </c>
      <c r="C52" s="6">
        <f>SUM(C50:C51)</f>
        <v>2</v>
      </c>
    </row>
  </sheetData>
  <sheetProtection/>
  <printOptions/>
  <pageMargins left="0.75" right="0.75" top="1" bottom="1" header="0.5" footer="0.5"/>
  <pageSetup fitToHeight="0" fitToWidth="0"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1:T12"/>
  <sheetViews>
    <sheetView zoomScalePageLayoutView="0" workbookViewId="0" topLeftCell="A1">
      <selection activeCell="A1" sqref="A1"/>
    </sheetView>
  </sheetViews>
  <sheetFormatPr defaultColWidth="9.140625" defaultRowHeight="12.75"/>
  <sheetData>
    <row r="1" ht="17.25">
      <c r="A1" s="1" t="s">
        <v>472</v>
      </c>
    </row>
    <row r="5" spans="2:20" ht="12.75">
      <c r="B5" s="2" t="s">
        <v>473</v>
      </c>
      <c r="D5" s="2" t="s">
        <v>474</v>
      </c>
      <c r="F5" s="2" t="s">
        <v>475</v>
      </c>
      <c r="H5" s="2" t="s">
        <v>476</v>
      </c>
      <c r="J5" s="2" t="s">
        <v>477</v>
      </c>
      <c r="L5" s="2" t="s">
        <v>478</v>
      </c>
      <c r="N5" s="2" t="s">
        <v>479</v>
      </c>
      <c r="P5" s="2" t="s">
        <v>480</v>
      </c>
      <c r="R5" s="2" t="s">
        <v>481</v>
      </c>
      <c r="T5" s="2" t="s">
        <v>418</v>
      </c>
    </row>
    <row r="6" spans="1:19" ht="12.75">
      <c r="A6" s="2" t="s">
        <v>413</v>
      </c>
      <c r="B6" t="s">
        <v>419</v>
      </c>
      <c r="C6" t="s">
        <v>420</v>
      </c>
      <c r="D6" t="s">
        <v>419</v>
      </c>
      <c r="E6" t="s">
        <v>420</v>
      </c>
      <c r="F6" t="s">
        <v>419</v>
      </c>
      <c r="G6" t="s">
        <v>420</v>
      </c>
      <c r="H6" t="s">
        <v>419</v>
      </c>
      <c r="I6" t="s">
        <v>420</v>
      </c>
      <c r="J6" t="s">
        <v>419</v>
      </c>
      <c r="K6" t="s">
        <v>420</v>
      </c>
      <c r="L6" t="s">
        <v>419</v>
      </c>
      <c r="M6" t="s">
        <v>420</v>
      </c>
      <c r="N6" t="s">
        <v>419</v>
      </c>
      <c r="O6" t="s">
        <v>420</v>
      </c>
      <c r="P6" t="s">
        <v>419</v>
      </c>
      <c r="Q6" t="s">
        <v>420</v>
      </c>
      <c r="R6" t="s">
        <v>419</v>
      </c>
      <c r="S6" t="s">
        <v>420</v>
      </c>
    </row>
    <row r="7" spans="1:20" ht="12.75">
      <c r="A7" t="s">
        <v>424</v>
      </c>
      <c r="B7" s="4">
        <v>0</v>
      </c>
      <c r="C7" s="4">
        <v>0</v>
      </c>
      <c r="D7" s="4">
        <v>0</v>
      </c>
      <c r="E7" s="4">
        <v>1</v>
      </c>
      <c r="F7" s="4">
        <v>0</v>
      </c>
      <c r="G7" s="4">
        <v>0</v>
      </c>
      <c r="H7" s="4">
        <v>0</v>
      </c>
      <c r="I7" s="4">
        <v>0</v>
      </c>
      <c r="J7" s="4">
        <v>0</v>
      </c>
      <c r="K7" s="4">
        <v>0</v>
      </c>
      <c r="L7" s="4">
        <v>0</v>
      </c>
      <c r="M7" s="4">
        <v>0</v>
      </c>
      <c r="N7" s="4">
        <v>0</v>
      </c>
      <c r="O7" s="4">
        <v>0</v>
      </c>
      <c r="P7" s="4">
        <v>0</v>
      </c>
      <c r="Q7" s="4">
        <v>0</v>
      </c>
      <c r="R7" s="4">
        <v>0</v>
      </c>
      <c r="S7" s="4">
        <v>0</v>
      </c>
      <c r="T7" s="6">
        <f>SUM(B7:S7)</f>
        <v>1</v>
      </c>
    </row>
    <row r="8" spans="1:20" ht="12.75">
      <c r="A8" t="s">
        <v>430</v>
      </c>
      <c r="B8" s="4">
        <v>0</v>
      </c>
      <c r="C8" s="4">
        <v>0</v>
      </c>
      <c r="D8" s="4">
        <v>0</v>
      </c>
      <c r="E8" s="4">
        <v>1</v>
      </c>
      <c r="F8" s="4">
        <v>0</v>
      </c>
      <c r="G8" s="4">
        <v>0</v>
      </c>
      <c r="H8" s="4">
        <v>0</v>
      </c>
      <c r="I8" s="4">
        <v>0</v>
      </c>
      <c r="J8" s="4">
        <v>0</v>
      </c>
      <c r="K8" s="4">
        <v>0</v>
      </c>
      <c r="L8" s="4">
        <v>0</v>
      </c>
      <c r="M8" s="4">
        <v>1</v>
      </c>
      <c r="N8" s="4">
        <v>0</v>
      </c>
      <c r="O8" s="4">
        <v>0</v>
      </c>
      <c r="P8" s="4">
        <v>0</v>
      </c>
      <c r="Q8" s="4">
        <v>0</v>
      </c>
      <c r="R8" s="4">
        <v>0</v>
      </c>
      <c r="S8" s="4">
        <v>0</v>
      </c>
      <c r="T8" s="6">
        <f>SUM(B8:S8)</f>
        <v>2</v>
      </c>
    </row>
    <row r="9" spans="1:20" ht="12.75">
      <c r="A9" t="s">
        <v>432</v>
      </c>
      <c r="B9" s="4">
        <v>0</v>
      </c>
      <c r="C9" s="4">
        <v>0</v>
      </c>
      <c r="D9" s="4">
        <v>1</v>
      </c>
      <c r="E9" s="4">
        <v>0</v>
      </c>
      <c r="F9" s="4">
        <v>0</v>
      </c>
      <c r="G9" s="4">
        <v>0</v>
      </c>
      <c r="H9" s="4">
        <v>0</v>
      </c>
      <c r="I9" s="4">
        <v>0</v>
      </c>
      <c r="J9" s="4">
        <v>0</v>
      </c>
      <c r="K9" s="4">
        <v>1</v>
      </c>
      <c r="L9" s="4">
        <v>0</v>
      </c>
      <c r="M9" s="4">
        <v>0</v>
      </c>
      <c r="N9" s="4">
        <v>0</v>
      </c>
      <c r="O9" s="4">
        <v>0</v>
      </c>
      <c r="P9" s="4">
        <v>0</v>
      </c>
      <c r="Q9" s="4">
        <v>0</v>
      </c>
      <c r="R9" s="4">
        <v>0</v>
      </c>
      <c r="S9" s="4">
        <v>0</v>
      </c>
      <c r="T9" s="6">
        <f>SUM(B9:S9)</f>
        <v>2</v>
      </c>
    </row>
    <row r="10" spans="1:20" ht="12.75">
      <c r="A10" t="s">
        <v>435</v>
      </c>
      <c r="B10" s="4">
        <v>0</v>
      </c>
      <c r="C10" s="4">
        <v>0</v>
      </c>
      <c r="D10" s="4">
        <v>0</v>
      </c>
      <c r="E10" s="4">
        <v>0</v>
      </c>
      <c r="F10" s="4">
        <v>0</v>
      </c>
      <c r="G10" s="4">
        <v>0</v>
      </c>
      <c r="H10" s="4">
        <v>0</v>
      </c>
      <c r="I10" s="4">
        <v>0</v>
      </c>
      <c r="J10" s="4">
        <v>0</v>
      </c>
      <c r="K10" s="4">
        <v>0</v>
      </c>
      <c r="L10" s="4">
        <v>0</v>
      </c>
      <c r="M10" s="4">
        <v>0</v>
      </c>
      <c r="N10" s="4">
        <v>0</v>
      </c>
      <c r="O10" s="4">
        <v>0</v>
      </c>
      <c r="P10" s="4">
        <v>0</v>
      </c>
      <c r="Q10" s="4">
        <v>1</v>
      </c>
      <c r="R10" s="4">
        <v>0</v>
      </c>
      <c r="S10" s="4">
        <v>0</v>
      </c>
      <c r="T10" s="6">
        <f>SUM(B10:S10)</f>
        <v>1</v>
      </c>
    </row>
    <row r="11" spans="1:20" ht="12.75">
      <c r="A11" t="s">
        <v>445</v>
      </c>
      <c r="B11" s="4">
        <v>0</v>
      </c>
      <c r="C11" s="4">
        <v>0</v>
      </c>
      <c r="D11" s="4">
        <v>0</v>
      </c>
      <c r="E11" s="4">
        <v>1</v>
      </c>
      <c r="F11" s="4">
        <v>0</v>
      </c>
      <c r="G11" s="4">
        <v>0</v>
      </c>
      <c r="H11" s="4">
        <v>0</v>
      </c>
      <c r="I11" s="4">
        <v>0</v>
      </c>
      <c r="J11" s="4">
        <v>0</v>
      </c>
      <c r="K11" s="4">
        <v>0</v>
      </c>
      <c r="L11" s="4">
        <v>0</v>
      </c>
      <c r="M11" s="4">
        <v>0</v>
      </c>
      <c r="N11" s="4">
        <v>0</v>
      </c>
      <c r="O11" s="4">
        <v>0</v>
      </c>
      <c r="P11" s="4">
        <v>0</v>
      </c>
      <c r="Q11" s="4">
        <v>0</v>
      </c>
      <c r="R11" s="4">
        <v>0</v>
      </c>
      <c r="S11" s="4">
        <v>0</v>
      </c>
      <c r="T11" s="6">
        <f>SUM(B11:S11)</f>
        <v>1</v>
      </c>
    </row>
    <row r="12" spans="1:20" ht="12.75">
      <c r="A12" s="2" t="s">
        <v>418</v>
      </c>
      <c r="B12" s="6">
        <f aca="true" t="shared" si="0" ref="B12:T12">SUM(B7:B11)</f>
        <v>0</v>
      </c>
      <c r="C12" s="6">
        <f t="shared" si="0"/>
        <v>0</v>
      </c>
      <c r="D12" s="6">
        <f t="shared" si="0"/>
        <v>1</v>
      </c>
      <c r="E12" s="6">
        <f t="shared" si="0"/>
        <v>3</v>
      </c>
      <c r="F12" s="6">
        <f t="shared" si="0"/>
        <v>0</v>
      </c>
      <c r="G12" s="6">
        <f t="shared" si="0"/>
        <v>0</v>
      </c>
      <c r="H12" s="6">
        <f t="shared" si="0"/>
        <v>0</v>
      </c>
      <c r="I12" s="6">
        <f t="shared" si="0"/>
        <v>0</v>
      </c>
      <c r="J12" s="6">
        <f t="shared" si="0"/>
        <v>0</v>
      </c>
      <c r="K12" s="6">
        <f t="shared" si="0"/>
        <v>1</v>
      </c>
      <c r="L12" s="6">
        <f t="shared" si="0"/>
        <v>0</v>
      </c>
      <c r="M12" s="6">
        <f t="shared" si="0"/>
        <v>1</v>
      </c>
      <c r="N12" s="6">
        <f t="shared" si="0"/>
        <v>0</v>
      </c>
      <c r="O12" s="6">
        <f t="shared" si="0"/>
        <v>0</v>
      </c>
      <c r="P12" s="6">
        <f t="shared" si="0"/>
        <v>0</v>
      </c>
      <c r="Q12" s="6">
        <f t="shared" si="0"/>
        <v>1</v>
      </c>
      <c r="R12" s="6">
        <f t="shared" si="0"/>
        <v>0</v>
      </c>
      <c r="S12" s="6">
        <f t="shared" si="0"/>
        <v>0</v>
      </c>
      <c r="T12" s="6">
        <f t="shared" si="0"/>
        <v>7</v>
      </c>
    </row>
  </sheetData>
  <sheetProtection/>
  <printOptions/>
  <pageMargins left="0.75" right="0.75" top="1" bottom="1" header="0.5" footer="0.5"/>
  <pageSetup fitToHeight="0" fitToWidth="0"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1:T9"/>
  <sheetViews>
    <sheetView zoomScalePageLayoutView="0" workbookViewId="0" topLeftCell="A1">
      <selection activeCell="A1" sqref="A1"/>
    </sheetView>
  </sheetViews>
  <sheetFormatPr defaultColWidth="9.140625" defaultRowHeight="12.75"/>
  <sheetData>
    <row r="1" ht="17.25">
      <c r="A1" s="1" t="s">
        <v>482</v>
      </c>
    </row>
    <row r="5" spans="2:20" ht="12.75">
      <c r="B5" s="2" t="s">
        <v>483</v>
      </c>
      <c r="D5" s="2" t="s">
        <v>481</v>
      </c>
      <c r="F5" s="2" t="s">
        <v>484</v>
      </c>
      <c r="H5" s="2" t="s">
        <v>485</v>
      </c>
      <c r="J5" s="2" t="s">
        <v>486</v>
      </c>
      <c r="L5" s="2" t="s">
        <v>487</v>
      </c>
      <c r="N5" s="2" t="s">
        <v>488</v>
      </c>
      <c r="P5" s="2" t="s">
        <v>489</v>
      </c>
      <c r="R5" s="2" t="s">
        <v>490</v>
      </c>
      <c r="T5" s="2" t="s">
        <v>491</v>
      </c>
    </row>
    <row r="6" spans="1:19" ht="12.75">
      <c r="A6" s="2" t="s">
        <v>413</v>
      </c>
      <c r="B6" t="s">
        <v>419</v>
      </c>
      <c r="C6" t="s">
        <v>420</v>
      </c>
      <c r="D6" t="s">
        <v>419</v>
      </c>
      <c r="E6" t="s">
        <v>420</v>
      </c>
      <c r="F6" t="s">
        <v>419</v>
      </c>
      <c r="G6" t="s">
        <v>420</v>
      </c>
      <c r="H6" t="s">
        <v>419</v>
      </c>
      <c r="I6" t="s">
        <v>420</v>
      </c>
      <c r="J6" t="s">
        <v>419</v>
      </c>
      <c r="K6" t="s">
        <v>420</v>
      </c>
      <c r="L6" t="s">
        <v>419</v>
      </c>
      <c r="M6" t="s">
        <v>420</v>
      </c>
      <c r="N6" t="s">
        <v>419</v>
      </c>
      <c r="O6" t="s">
        <v>420</v>
      </c>
      <c r="P6" t="s">
        <v>419</v>
      </c>
      <c r="Q6" t="s">
        <v>420</v>
      </c>
      <c r="R6" t="s">
        <v>419</v>
      </c>
      <c r="S6" t="s">
        <v>420</v>
      </c>
    </row>
    <row r="7" spans="1:20" ht="12.75">
      <c r="A7" t="s">
        <v>429</v>
      </c>
      <c r="B7" s="4">
        <v>0</v>
      </c>
      <c r="C7" s="4">
        <v>1</v>
      </c>
      <c r="D7" s="4">
        <v>0</v>
      </c>
      <c r="E7" s="4">
        <v>0</v>
      </c>
      <c r="F7" s="4">
        <v>0</v>
      </c>
      <c r="G7" s="4">
        <v>0</v>
      </c>
      <c r="H7" s="4">
        <v>0</v>
      </c>
      <c r="I7" s="4">
        <v>0</v>
      </c>
      <c r="J7" s="4">
        <v>0</v>
      </c>
      <c r="K7" s="4">
        <v>0</v>
      </c>
      <c r="L7" s="4">
        <v>0</v>
      </c>
      <c r="M7" s="4">
        <v>0</v>
      </c>
      <c r="N7" s="4">
        <v>0</v>
      </c>
      <c r="O7" s="4">
        <v>0</v>
      </c>
      <c r="P7" s="4">
        <v>0</v>
      </c>
      <c r="Q7" s="4">
        <v>0</v>
      </c>
      <c r="R7" s="4">
        <v>0</v>
      </c>
      <c r="S7" s="4">
        <v>0</v>
      </c>
      <c r="T7" s="6">
        <f>SUM(B7:S7)</f>
        <v>1</v>
      </c>
    </row>
    <row r="8" spans="1:20" ht="12.75">
      <c r="A8" t="s">
        <v>435</v>
      </c>
      <c r="B8" s="4">
        <v>0</v>
      </c>
      <c r="C8" s="4">
        <v>1</v>
      </c>
      <c r="D8" s="4">
        <v>0</v>
      </c>
      <c r="E8" s="4">
        <v>0</v>
      </c>
      <c r="F8" s="4">
        <v>0</v>
      </c>
      <c r="G8" s="4">
        <v>0</v>
      </c>
      <c r="H8" s="4">
        <v>0</v>
      </c>
      <c r="I8" s="4">
        <v>0</v>
      </c>
      <c r="J8" s="4">
        <v>0</v>
      </c>
      <c r="K8" s="4">
        <v>0</v>
      </c>
      <c r="L8" s="4">
        <v>0</v>
      </c>
      <c r="M8" s="4">
        <v>0</v>
      </c>
      <c r="N8" s="4">
        <v>0</v>
      </c>
      <c r="O8" s="4">
        <v>0</v>
      </c>
      <c r="P8" s="4">
        <v>0</v>
      </c>
      <c r="Q8" s="4">
        <v>0</v>
      </c>
      <c r="R8" s="4">
        <v>0</v>
      </c>
      <c r="S8" s="4">
        <v>0</v>
      </c>
      <c r="T8" s="6">
        <f>SUM(B8:S8)</f>
        <v>1</v>
      </c>
    </row>
    <row r="9" spans="1:20" ht="12.75">
      <c r="A9" s="2" t="s">
        <v>418</v>
      </c>
      <c r="B9" s="6">
        <f aca="true" t="shared" si="0" ref="B9:T9">SUM(B7:B8)</f>
        <v>0</v>
      </c>
      <c r="C9" s="6">
        <f t="shared" si="0"/>
        <v>2</v>
      </c>
      <c r="D9" s="6">
        <f t="shared" si="0"/>
        <v>0</v>
      </c>
      <c r="E9" s="6">
        <f t="shared" si="0"/>
        <v>0</v>
      </c>
      <c r="F9" s="6">
        <f t="shared" si="0"/>
        <v>0</v>
      </c>
      <c r="G9" s="6">
        <f t="shared" si="0"/>
        <v>0</v>
      </c>
      <c r="H9" s="6">
        <f t="shared" si="0"/>
        <v>0</v>
      </c>
      <c r="I9" s="6">
        <f t="shared" si="0"/>
        <v>0</v>
      </c>
      <c r="J9" s="6">
        <f t="shared" si="0"/>
        <v>0</v>
      </c>
      <c r="K9" s="6">
        <f t="shared" si="0"/>
        <v>0</v>
      </c>
      <c r="L9" s="6">
        <f t="shared" si="0"/>
        <v>0</v>
      </c>
      <c r="M9" s="6">
        <f t="shared" si="0"/>
        <v>0</v>
      </c>
      <c r="N9" s="6">
        <f t="shared" si="0"/>
        <v>0</v>
      </c>
      <c r="O9" s="6">
        <f t="shared" si="0"/>
        <v>0</v>
      </c>
      <c r="P9" s="6">
        <f t="shared" si="0"/>
        <v>0</v>
      </c>
      <c r="Q9" s="6">
        <f t="shared" si="0"/>
        <v>0</v>
      </c>
      <c r="R9" s="6">
        <f t="shared" si="0"/>
        <v>0</v>
      </c>
      <c r="S9" s="6">
        <f t="shared" si="0"/>
        <v>0</v>
      </c>
      <c r="T9" s="6">
        <f t="shared" si="0"/>
        <v>2</v>
      </c>
    </row>
  </sheetData>
  <sheetProtection/>
  <printOptions/>
  <pageMargins left="0.75" right="0.75" top="1" bottom="1" header="0.5" footer="0.5"/>
  <pageSetup fitToHeight="0" fitToWidth="0"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1:V32"/>
  <sheetViews>
    <sheetView zoomScalePageLayoutView="0" workbookViewId="0" topLeftCell="A1">
      <selection activeCell="A1" sqref="A1"/>
    </sheetView>
  </sheetViews>
  <sheetFormatPr defaultColWidth="9.140625" defaultRowHeight="12.75"/>
  <sheetData>
    <row r="1" ht="17.25">
      <c r="A1" s="1" t="s">
        <v>492</v>
      </c>
    </row>
    <row r="5" spans="1:22" ht="12.75">
      <c r="A5" s="2" t="s">
        <v>493</v>
      </c>
      <c r="B5" s="2" t="s">
        <v>494</v>
      </c>
      <c r="D5" s="2" t="s">
        <v>495</v>
      </c>
      <c r="F5" s="2" t="s">
        <v>496</v>
      </c>
      <c r="H5" s="2" t="s">
        <v>497</v>
      </c>
      <c r="J5" s="2" t="s">
        <v>498</v>
      </c>
      <c r="L5" s="2" t="s">
        <v>499</v>
      </c>
      <c r="N5" s="2" t="s">
        <v>500</v>
      </c>
      <c r="P5" s="2" t="s">
        <v>501</v>
      </c>
      <c r="R5" s="2" t="s">
        <v>502</v>
      </c>
      <c r="T5" s="2" t="s">
        <v>503</v>
      </c>
      <c r="V5" s="2" t="s">
        <v>418</v>
      </c>
    </row>
    <row r="6" spans="1:21" ht="12.75">
      <c r="A6" s="2" t="s">
        <v>413</v>
      </c>
      <c r="B6" t="s">
        <v>419</v>
      </c>
      <c r="C6" t="s">
        <v>420</v>
      </c>
      <c r="D6" t="s">
        <v>419</v>
      </c>
      <c r="E6" t="s">
        <v>420</v>
      </c>
      <c r="F6" t="s">
        <v>419</v>
      </c>
      <c r="G6" t="s">
        <v>420</v>
      </c>
      <c r="H6" t="s">
        <v>419</v>
      </c>
      <c r="I6" t="s">
        <v>420</v>
      </c>
      <c r="J6" t="s">
        <v>419</v>
      </c>
      <c r="K6" t="s">
        <v>420</v>
      </c>
      <c r="L6" t="s">
        <v>419</v>
      </c>
      <c r="M6" t="s">
        <v>420</v>
      </c>
      <c r="N6" t="s">
        <v>419</v>
      </c>
      <c r="O6" t="s">
        <v>420</v>
      </c>
      <c r="P6" t="s">
        <v>419</v>
      </c>
      <c r="Q6" t="s">
        <v>420</v>
      </c>
      <c r="R6" t="s">
        <v>419</v>
      </c>
      <c r="S6" t="s">
        <v>420</v>
      </c>
      <c r="T6" t="s">
        <v>419</v>
      </c>
      <c r="U6" t="s">
        <v>420</v>
      </c>
    </row>
    <row r="7" spans="1:22" ht="12.75">
      <c r="A7" t="s">
        <v>421</v>
      </c>
      <c r="B7" s="4">
        <v>0</v>
      </c>
      <c r="C7" s="4">
        <v>0</v>
      </c>
      <c r="D7" s="4">
        <v>0</v>
      </c>
      <c r="E7" s="4">
        <v>0</v>
      </c>
      <c r="F7" s="4">
        <v>0</v>
      </c>
      <c r="G7" s="4">
        <v>0</v>
      </c>
      <c r="H7" s="4">
        <v>0</v>
      </c>
      <c r="I7" s="4">
        <v>0</v>
      </c>
      <c r="J7" s="4">
        <v>1</v>
      </c>
      <c r="K7" s="4">
        <v>0</v>
      </c>
      <c r="L7" s="4">
        <v>0</v>
      </c>
      <c r="M7" s="4">
        <v>0</v>
      </c>
      <c r="N7" s="4">
        <v>0</v>
      </c>
      <c r="O7" s="4">
        <v>0</v>
      </c>
      <c r="P7" s="4">
        <v>0</v>
      </c>
      <c r="Q7" s="4">
        <v>0</v>
      </c>
      <c r="R7" s="4">
        <v>0</v>
      </c>
      <c r="S7" s="4">
        <v>0</v>
      </c>
      <c r="T7" s="4">
        <v>0</v>
      </c>
      <c r="U7" s="4">
        <v>0</v>
      </c>
      <c r="V7" s="6">
        <f aca="true" t="shared" si="0" ref="V7:V31">SUM(B7:U7)</f>
        <v>1</v>
      </c>
    </row>
    <row r="8" spans="1:22" ht="12.75">
      <c r="A8" t="s">
        <v>422</v>
      </c>
      <c r="B8" s="4">
        <v>1</v>
      </c>
      <c r="C8" s="4">
        <v>0</v>
      </c>
      <c r="D8" s="4">
        <v>0</v>
      </c>
      <c r="E8" s="4">
        <v>0</v>
      </c>
      <c r="F8" s="4">
        <v>1</v>
      </c>
      <c r="G8" s="4">
        <v>0</v>
      </c>
      <c r="H8" s="4">
        <v>0</v>
      </c>
      <c r="I8" s="4">
        <v>0</v>
      </c>
      <c r="J8" s="4">
        <v>0</v>
      </c>
      <c r="K8" s="4">
        <v>1</v>
      </c>
      <c r="L8" s="4">
        <v>0</v>
      </c>
      <c r="M8" s="4">
        <v>0</v>
      </c>
      <c r="N8" s="4">
        <v>0</v>
      </c>
      <c r="O8" s="4">
        <v>0</v>
      </c>
      <c r="P8" s="4">
        <v>0</v>
      </c>
      <c r="Q8" s="4">
        <v>0</v>
      </c>
      <c r="R8" s="4">
        <v>0</v>
      </c>
      <c r="S8" s="4">
        <v>0</v>
      </c>
      <c r="T8" s="4">
        <v>0</v>
      </c>
      <c r="U8" s="4">
        <v>0</v>
      </c>
      <c r="V8" s="6">
        <f t="shared" si="0"/>
        <v>3</v>
      </c>
    </row>
    <row r="9" spans="1:22" ht="12.75">
      <c r="A9" t="s">
        <v>423</v>
      </c>
      <c r="B9" s="4">
        <v>0</v>
      </c>
      <c r="C9" s="4">
        <v>0</v>
      </c>
      <c r="D9" s="4">
        <v>0</v>
      </c>
      <c r="E9" s="4">
        <v>0</v>
      </c>
      <c r="F9" s="4">
        <v>0</v>
      </c>
      <c r="G9" s="4">
        <v>0</v>
      </c>
      <c r="H9" s="4">
        <v>0</v>
      </c>
      <c r="I9" s="4">
        <v>0</v>
      </c>
      <c r="J9" s="4">
        <v>0</v>
      </c>
      <c r="K9" s="4">
        <v>0</v>
      </c>
      <c r="L9" s="4">
        <v>1</v>
      </c>
      <c r="M9" s="4">
        <v>3</v>
      </c>
      <c r="N9" s="4">
        <v>1</v>
      </c>
      <c r="O9" s="4">
        <v>2</v>
      </c>
      <c r="P9" s="4">
        <v>1</v>
      </c>
      <c r="Q9" s="4">
        <v>0</v>
      </c>
      <c r="R9" s="4">
        <v>0</v>
      </c>
      <c r="S9" s="4">
        <v>1</v>
      </c>
      <c r="T9" s="4">
        <v>0</v>
      </c>
      <c r="U9" s="4">
        <v>0</v>
      </c>
      <c r="V9" s="6">
        <f t="shared" si="0"/>
        <v>9</v>
      </c>
    </row>
    <row r="10" spans="1:22" ht="12.75">
      <c r="A10" t="s">
        <v>424</v>
      </c>
      <c r="B10" s="4">
        <v>0</v>
      </c>
      <c r="C10" s="4">
        <v>0</v>
      </c>
      <c r="D10" s="4">
        <v>0</v>
      </c>
      <c r="E10" s="4">
        <v>0</v>
      </c>
      <c r="F10" s="4">
        <v>0</v>
      </c>
      <c r="G10" s="4">
        <v>0</v>
      </c>
      <c r="H10" s="4">
        <v>0</v>
      </c>
      <c r="I10" s="4">
        <v>0</v>
      </c>
      <c r="J10" s="4">
        <v>0</v>
      </c>
      <c r="K10" s="4">
        <v>0</v>
      </c>
      <c r="L10" s="4">
        <v>1</v>
      </c>
      <c r="M10" s="4">
        <v>4</v>
      </c>
      <c r="N10" s="4">
        <v>1</v>
      </c>
      <c r="O10" s="4">
        <v>2</v>
      </c>
      <c r="P10" s="4">
        <v>0</v>
      </c>
      <c r="Q10" s="4">
        <v>1</v>
      </c>
      <c r="R10" s="4">
        <v>0</v>
      </c>
      <c r="S10" s="4">
        <v>0</v>
      </c>
      <c r="T10" s="4">
        <v>0</v>
      </c>
      <c r="U10" s="4">
        <v>0</v>
      </c>
      <c r="V10" s="6">
        <f t="shared" si="0"/>
        <v>9</v>
      </c>
    </row>
    <row r="11" spans="1:22" ht="12.75">
      <c r="A11" t="s">
        <v>425</v>
      </c>
      <c r="B11" s="4">
        <v>0</v>
      </c>
      <c r="C11" s="4">
        <v>0</v>
      </c>
      <c r="D11" s="4">
        <v>0</v>
      </c>
      <c r="E11" s="4">
        <v>0</v>
      </c>
      <c r="F11" s="4">
        <v>0</v>
      </c>
      <c r="G11" s="4">
        <v>0</v>
      </c>
      <c r="H11" s="4">
        <v>1</v>
      </c>
      <c r="I11" s="4">
        <v>6</v>
      </c>
      <c r="J11" s="4">
        <v>3</v>
      </c>
      <c r="K11" s="4">
        <v>2</v>
      </c>
      <c r="L11" s="4">
        <v>1</v>
      </c>
      <c r="M11" s="4">
        <v>3</v>
      </c>
      <c r="N11" s="4">
        <v>0</v>
      </c>
      <c r="O11" s="4">
        <v>3</v>
      </c>
      <c r="P11" s="4">
        <v>0</v>
      </c>
      <c r="Q11" s="4">
        <v>1</v>
      </c>
      <c r="R11" s="4">
        <v>0</v>
      </c>
      <c r="S11" s="4">
        <v>0</v>
      </c>
      <c r="T11" s="4">
        <v>0</v>
      </c>
      <c r="U11" s="4">
        <v>0</v>
      </c>
      <c r="V11" s="6">
        <f t="shared" si="0"/>
        <v>20</v>
      </c>
    </row>
    <row r="12" spans="1:22" ht="12.75">
      <c r="A12" t="s">
        <v>426</v>
      </c>
      <c r="B12" s="4">
        <v>0</v>
      </c>
      <c r="C12" s="4">
        <v>0</v>
      </c>
      <c r="D12" s="4">
        <v>0</v>
      </c>
      <c r="E12" s="4">
        <v>0</v>
      </c>
      <c r="F12" s="4">
        <v>0</v>
      </c>
      <c r="G12" s="4">
        <v>1</v>
      </c>
      <c r="H12" s="4">
        <v>4</v>
      </c>
      <c r="I12" s="4">
        <v>5</v>
      </c>
      <c r="J12" s="4">
        <v>2</v>
      </c>
      <c r="K12" s="4">
        <v>3</v>
      </c>
      <c r="L12" s="4">
        <v>0</v>
      </c>
      <c r="M12" s="4">
        <v>9</v>
      </c>
      <c r="N12" s="4">
        <v>0</v>
      </c>
      <c r="O12" s="4">
        <v>2</v>
      </c>
      <c r="P12" s="4">
        <v>1</v>
      </c>
      <c r="Q12" s="4">
        <v>1</v>
      </c>
      <c r="R12" s="4">
        <v>0</v>
      </c>
      <c r="S12" s="4">
        <v>0</v>
      </c>
      <c r="T12" s="4">
        <v>0</v>
      </c>
      <c r="U12" s="4">
        <v>0</v>
      </c>
      <c r="V12" s="6">
        <f t="shared" si="0"/>
        <v>28</v>
      </c>
    </row>
    <row r="13" spans="1:22" ht="12.75">
      <c r="A13" t="s">
        <v>427</v>
      </c>
      <c r="B13" s="4">
        <v>0</v>
      </c>
      <c r="C13" s="4">
        <v>1</v>
      </c>
      <c r="D13" s="4">
        <v>0</v>
      </c>
      <c r="E13" s="4">
        <v>0</v>
      </c>
      <c r="F13" s="4">
        <v>0</v>
      </c>
      <c r="G13" s="4">
        <v>2</v>
      </c>
      <c r="H13" s="4">
        <v>1</v>
      </c>
      <c r="I13" s="4">
        <v>2</v>
      </c>
      <c r="J13" s="4">
        <v>1</v>
      </c>
      <c r="K13" s="4">
        <v>1</v>
      </c>
      <c r="L13" s="4">
        <v>1</v>
      </c>
      <c r="M13" s="4">
        <v>3</v>
      </c>
      <c r="N13" s="4">
        <v>1</v>
      </c>
      <c r="O13" s="4">
        <v>1</v>
      </c>
      <c r="P13" s="4">
        <v>0</v>
      </c>
      <c r="Q13" s="4">
        <v>0</v>
      </c>
      <c r="R13" s="4">
        <v>0</v>
      </c>
      <c r="S13" s="4">
        <v>1</v>
      </c>
      <c r="T13" s="4">
        <v>0</v>
      </c>
      <c r="U13" s="4">
        <v>0</v>
      </c>
      <c r="V13" s="6">
        <f t="shared" si="0"/>
        <v>15</v>
      </c>
    </row>
    <row r="14" spans="1:22" ht="12.75">
      <c r="A14" t="s">
        <v>428</v>
      </c>
      <c r="B14" s="4">
        <v>0</v>
      </c>
      <c r="C14" s="4">
        <v>0</v>
      </c>
      <c r="D14" s="4">
        <v>1</v>
      </c>
      <c r="E14" s="4">
        <v>0</v>
      </c>
      <c r="F14" s="4">
        <v>0</v>
      </c>
      <c r="G14" s="4">
        <v>1</v>
      </c>
      <c r="H14" s="4">
        <v>0</v>
      </c>
      <c r="I14" s="4">
        <v>2</v>
      </c>
      <c r="J14" s="4">
        <v>0</v>
      </c>
      <c r="K14" s="4">
        <v>0</v>
      </c>
      <c r="L14" s="4">
        <v>0</v>
      </c>
      <c r="M14" s="4">
        <v>1</v>
      </c>
      <c r="N14" s="4">
        <v>0</v>
      </c>
      <c r="O14" s="4">
        <v>0</v>
      </c>
      <c r="P14" s="4">
        <v>0</v>
      </c>
      <c r="Q14" s="4">
        <v>0</v>
      </c>
      <c r="R14" s="4">
        <v>0</v>
      </c>
      <c r="S14" s="4">
        <v>0</v>
      </c>
      <c r="T14" s="4">
        <v>0</v>
      </c>
      <c r="U14" s="4">
        <v>0</v>
      </c>
      <c r="V14" s="6">
        <f t="shared" si="0"/>
        <v>5</v>
      </c>
    </row>
    <row r="15" spans="1:22" ht="12.75">
      <c r="A15" t="s">
        <v>429</v>
      </c>
      <c r="B15" s="4">
        <v>0</v>
      </c>
      <c r="C15" s="4">
        <v>3</v>
      </c>
      <c r="D15" s="4">
        <v>0</v>
      </c>
      <c r="E15" s="4">
        <v>0</v>
      </c>
      <c r="F15" s="4">
        <v>0</v>
      </c>
      <c r="G15" s="4">
        <v>0</v>
      </c>
      <c r="H15" s="4">
        <v>0</v>
      </c>
      <c r="I15" s="4">
        <v>0</v>
      </c>
      <c r="J15" s="4">
        <v>0</v>
      </c>
      <c r="K15" s="4">
        <v>0</v>
      </c>
      <c r="L15" s="4">
        <v>0</v>
      </c>
      <c r="M15" s="4">
        <v>0</v>
      </c>
      <c r="N15" s="4">
        <v>0</v>
      </c>
      <c r="O15" s="4">
        <v>0</v>
      </c>
      <c r="P15" s="4">
        <v>0</v>
      </c>
      <c r="Q15" s="4">
        <v>0</v>
      </c>
      <c r="R15" s="4">
        <v>0</v>
      </c>
      <c r="S15" s="4">
        <v>0</v>
      </c>
      <c r="T15" s="4">
        <v>0</v>
      </c>
      <c r="U15" s="4">
        <v>0</v>
      </c>
      <c r="V15" s="6">
        <f t="shared" si="0"/>
        <v>3</v>
      </c>
    </row>
    <row r="16" spans="1:22" ht="12.75">
      <c r="A16" t="s">
        <v>430</v>
      </c>
      <c r="B16" s="4">
        <v>1</v>
      </c>
      <c r="C16" s="4">
        <v>0</v>
      </c>
      <c r="D16" s="4">
        <v>0</v>
      </c>
      <c r="E16" s="4">
        <v>0</v>
      </c>
      <c r="F16" s="4">
        <v>0</v>
      </c>
      <c r="G16" s="4">
        <v>2</v>
      </c>
      <c r="H16" s="4">
        <v>1</v>
      </c>
      <c r="I16" s="4">
        <v>2</v>
      </c>
      <c r="J16" s="4">
        <v>1</v>
      </c>
      <c r="K16" s="4">
        <v>6</v>
      </c>
      <c r="L16" s="4">
        <v>3</v>
      </c>
      <c r="M16" s="4">
        <v>8</v>
      </c>
      <c r="N16" s="4">
        <v>2</v>
      </c>
      <c r="O16" s="4">
        <v>9</v>
      </c>
      <c r="P16" s="4">
        <v>1</v>
      </c>
      <c r="Q16" s="4">
        <v>2</v>
      </c>
      <c r="R16" s="4">
        <v>0</v>
      </c>
      <c r="S16" s="4">
        <v>0</v>
      </c>
      <c r="T16" s="4">
        <v>0</v>
      </c>
      <c r="U16" s="4">
        <v>0</v>
      </c>
      <c r="V16" s="6">
        <f t="shared" si="0"/>
        <v>38</v>
      </c>
    </row>
    <row r="17" spans="1:22" ht="12.75">
      <c r="A17" t="s">
        <v>431</v>
      </c>
      <c r="B17" s="4">
        <v>0</v>
      </c>
      <c r="C17" s="4">
        <v>0</v>
      </c>
      <c r="D17" s="4">
        <v>0</v>
      </c>
      <c r="E17" s="4">
        <v>0</v>
      </c>
      <c r="F17" s="4">
        <v>0</v>
      </c>
      <c r="G17" s="4">
        <v>1</v>
      </c>
      <c r="H17" s="4">
        <v>1</v>
      </c>
      <c r="I17" s="4">
        <v>7</v>
      </c>
      <c r="J17" s="4">
        <v>2</v>
      </c>
      <c r="K17" s="4">
        <v>13</v>
      </c>
      <c r="L17" s="4">
        <v>4</v>
      </c>
      <c r="M17" s="4">
        <v>5</v>
      </c>
      <c r="N17" s="4">
        <v>0</v>
      </c>
      <c r="O17" s="4">
        <v>6</v>
      </c>
      <c r="P17" s="4">
        <v>0</v>
      </c>
      <c r="Q17" s="4">
        <v>1</v>
      </c>
      <c r="R17" s="4">
        <v>0</v>
      </c>
      <c r="S17" s="4">
        <v>0</v>
      </c>
      <c r="T17" s="4">
        <v>0</v>
      </c>
      <c r="U17" s="4">
        <v>0</v>
      </c>
      <c r="V17" s="6">
        <f t="shared" si="0"/>
        <v>40</v>
      </c>
    </row>
    <row r="18" spans="1:22" ht="12.75">
      <c r="A18" t="s">
        <v>432</v>
      </c>
      <c r="B18" s="4">
        <v>0</v>
      </c>
      <c r="C18" s="4">
        <v>0</v>
      </c>
      <c r="D18" s="4">
        <v>0</v>
      </c>
      <c r="E18" s="4">
        <v>0</v>
      </c>
      <c r="F18" s="4">
        <v>1</v>
      </c>
      <c r="G18" s="4">
        <v>1</v>
      </c>
      <c r="H18" s="4">
        <v>4</v>
      </c>
      <c r="I18" s="4">
        <v>14</v>
      </c>
      <c r="J18" s="4">
        <v>0</v>
      </c>
      <c r="K18" s="4">
        <v>3</v>
      </c>
      <c r="L18" s="4">
        <v>0</v>
      </c>
      <c r="M18" s="4">
        <v>6</v>
      </c>
      <c r="N18" s="4">
        <v>1</v>
      </c>
      <c r="O18" s="4">
        <v>3</v>
      </c>
      <c r="P18" s="4">
        <v>1</v>
      </c>
      <c r="Q18" s="4">
        <v>0</v>
      </c>
      <c r="R18" s="4">
        <v>0</v>
      </c>
      <c r="S18" s="4">
        <v>0</v>
      </c>
      <c r="T18" s="4">
        <v>0</v>
      </c>
      <c r="U18" s="4">
        <v>0</v>
      </c>
      <c r="V18" s="6">
        <f t="shared" si="0"/>
        <v>34</v>
      </c>
    </row>
    <row r="19" spans="1:22" ht="12.75">
      <c r="A19" t="s">
        <v>433</v>
      </c>
      <c r="B19" s="4">
        <v>0</v>
      </c>
      <c r="C19" s="4">
        <v>0</v>
      </c>
      <c r="D19" s="4">
        <v>0</v>
      </c>
      <c r="E19" s="4">
        <v>4</v>
      </c>
      <c r="F19" s="4">
        <v>0</v>
      </c>
      <c r="G19" s="4">
        <v>8</v>
      </c>
      <c r="H19" s="4">
        <v>2</v>
      </c>
      <c r="I19" s="4">
        <v>1</v>
      </c>
      <c r="J19" s="4">
        <v>0</v>
      </c>
      <c r="K19" s="4">
        <v>1</v>
      </c>
      <c r="L19" s="4">
        <v>0</v>
      </c>
      <c r="M19" s="4">
        <v>1</v>
      </c>
      <c r="N19" s="4">
        <v>0</v>
      </c>
      <c r="O19" s="4">
        <v>0</v>
      </c>
      <c r="P19" s="4">
        <v>0</v>
      </c>
      <c r="Q19" s="4">
        <v>0</v>
      </c>
      <c r="R19" s="4">
        <v>0</v>
      </c>
      <c r="S19" s="4">
        <v>0</v>
      </c>
      <c r="T19" s="4">
        <v>0</v>
      </c>
      <c r="U19" s="4">
        <v>0</v>
      </c>
      <c r="V19" s="6">
        <f t="shared" si="0"/>
        <v>17</v>
      </c>
    </row>
    <row r="20" spans="1:22" ht="12.75">
      <c r="A20" t="s">
        <v>434</v>
      </c>
      <c r="B20" s="4">
        <v>0</v>
      </c>
      <c r="C20" s="4">
        <v>0</v>
      </c>
      <c r="D20" s="4">
        <v>3</v>
      </c>
      <c r="E20" s="4">
        <v>1</v>
      </c>
      <c r="F20" s="4">
        <v>1</v>
      </c>
      <c r="G20" s="4">
        <v>3</v>
      </c>
      <c r="H20" s="4">
        <v>0</v>
      </c>
      <c r="I20" s="4">
        <v>1</v>
      </c>
      <c r="J20" s="4">
        <v>0</v>
      </c>
      <c r="K20" s="4">
        <v>0</v>
      </c>
      <c r="L20" s="4">
        <v>0</v>
      </c>
      <c r="M20" s="4">
        <v>0</v>
      </c>
      <c r="N20" s="4">
        <v>0</v>
      </c>
      <c r="O20" s="4">
        <v>0</v>
      </c>
      <c r="P20" s="4">
        <v>0</v>
      </c>
      <c r="Q20" s="4">
        <v>0</v>
      </c>
      <c r="R20" s="4">
        <v>0</v>
      </c>
      <c r="S20" s="4">
        <v>0</v>
      </c>
      <c r="T20" s="4">
        <v>0</v>
      </c>
      <c r="U20" s="4">
        <v>0</v>
      </c>
      <c r="V20" s="6">
        <f t="shared" si="0"/>
        <v>9</v>
      </c>
    </row>
    <row r="21" spans="1:22" ht="12.75">
      <c r="A21" t="s">
        <v>435</v>
      </c>
      <c r="B21" s="4">
        <v>5</v>
      </c>
      <c r="C21" s="4">
        <v>10</v>
      </c>
      <c r="D21" s="4">
        <v>0</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6">
        <f t="shared" si="0"/>
        <v>15</v>
      </c>
    </row>
    <row r="22" spans="1:22" ht="12.75">
      <c r="A22" t="s">
        <v>436</v>
      </c>
      <c r="B22" s="4">
        <v>0</v>
      </c>
      <c r="C22" s="4">
        <v>0</v>
      </c>
      <c r="D22" s="4">
        <v>0</v>
      </c>
      <c r="E22" s="4">
        <v>0</v>
      </c>
      <c r="F22" s="4">
        <v>0</v>
      </c>
      <c r="G22" s="4">
        <v>0</v>
      </c>
      <c r="H22" s="4">
        <v>0</v>
      </c>
      <c r="I22" s="4">
        <v>0</v>
      </c>
      <c r="J22" s="4">
        <v>0</v>
      </c>
      <c r="K22" s="4">
        <v>1</v>
      </c>
      <c r="L22" s="4">
        <v>0</v>
      </c>
      <c r="M22" s="4">
        <v>0</v>
      </c>
      <c r="N22" s="4">
        <v>0</v>
      </c>
      <c r="O22" s="4">
        <v>2</v>
      </c>
      <c r="P22" s="4">
        <v>0</v>
      </c>
      <c r="Q22" s="4">
        <v>0</v>
      </c>
      <c r="R22" s="4">
        <v>0</v>
      </c>
      <c r="S22" s="4">
        <v>0</v>
      </c>
      <c r="T22" s="4">
        <v>0</v>
      </c>
      <c r="U22" s="4">
        <v>0</v>
      </c>
      <c r="V22" s="6">
        <f t="shared" si="0"/>
        <v>3</v>
      </c>
    </row>
    <row r="23" spans="1:22" ht="12.75">
      <c r="A23" t="s">
        <v>437</v>
      </c>
      <c r="B23" s="4">
        <v>0</v>
      </c>
      <c r="C23" s="4">
        <v>0</v>
      </c>
      <c r="D23" s="4">
        <v>0</v>
      </c>
      <c r="E23" s="4">
        <v>0</v>
      </c>
      <c r="F23" s="4">
        <v>0</v>
      </c>
      <c r="G23" s="4">
        <v>0</v>
      </c>
      <c r="H23" s="4">
        <v>0</v>
      </c>
      <c r="I23" s="4">
        <v>0</v>
      </c>
      <c r="J23" s="4">
        <v>0</v>
      </c>
      <c r="K23" s="4">
        <v>1</v>
      </c>
      <c r="L23" s="4">
        <v>0</v>
      </c>
      <c r="M23" s="4">
        <v>0</v>
      </c>
      <c r="N23" s="4">
        <v>0</v>
      </c>
      <c r="O23" s="4">
        <v>0</v>
      </c>
      <c r="P23" s="4">
        <v>1</v>
      </c>
      <c r="Q23" s="4">
        <v>0</v>
      </c>
      <c r="R23" s="4">
        <v>0</v>
      </c>
      <c r="S23" s="4">
        <v>0</v>
      </c>
      <c r="T23" s="4">
        <v>0</v>
      </c>
      <c r="U23" s="4">
        <v>0</v>
      </c>
      <c r="V23" s="6">
        <f t="shared" si="0"/>
        <v>2</v>
      </c>
    </row>
    <row r="24" spans="1:22" ht="12.75">
      <c r="A24" t="s">
        <v>438</v>
      </c>
      <c r="B24" s="4">
        <v>0</v>
      </c>
      <c r="C24" s="4">
        <v>0</v>
      </c>
      <c r="D24" s="4">
        <v>0</v>
      </c>
      <c r="E24" s="4">
        <v>0</v>
      </c>
      <c r="F24" s="4">
        <v>0</v>
      </c>
      <c r="G24" s="4">
        <v>0</v>
      </c>
      <c r="H24" s="4">
        <v>0</v>
      </c>
      <c r="I24" s="4">
        <v>0</v>
      </c>
      <c r="J24" s="4">
        <v>0</v>
      </c>
      <c r="K24" s="4">
        <v>1</v>
      </c>
      <c r="L24" s="4">
        <v>0</v>
      </c>
      <c r="M24" s="4">
        <v>0</v>
      </c>
      <c r="N24" s="4">
        <v>0</v>
      </c>
      <c r="O24" s="4">
        <v>0</v>
      </c>
      <c r="P24" s="4">
        <v>0</v>
      </c>
      <c r="Q24" s="4">
        <v>0</v>
      </c>
      <c r="R24" s="4">
        <v>0</v>
      </c>
      <c r="S24" s="4">
        <v>0</v>
      </c>
      <c r="T24" s="4">
        <v>0</v>
      </c>
      <c r="U24" s="4">
        <v>0</v>
      </c>
      <c r="V24" s="6">
        <f t="shared" si="0"/>
        <v>1</v>
      </c>
    </row>
    <row r="25" spans="1:22" ht="12.75">
      <c r="A25" t="s">
        <v>439</v>
      </c>
      <c r="B25" s="4">
        <v>0</v>
      </c>
      <c r="C25" s="4">
        <v>0</v>
      </c>
      <c r="D25" s="4">
        <v>0</v>
      </c>
      <c r="E25" s="4">
        <v>0</v>
      </c>
      <c r="F25" s="4">
        <v>0</v>
      </c>
      <c r="G25" s="4">
        <v>0</v>
      </c>
      <c r="H25" s="4">
        <v>0</v>
      </c>
      <c r="I25" s="4">
        <v>0</v>
      </c>
      <c r="J25" s="4">
        <v>0</v>
      </c>
      <c r="K25" s="4">
        <v>0</v>
      </c>
      <c r="L25" s="4">
        <v>0</v>
      </c>
      <c r="M25" s="4">
        <v>0</v>
      </c>
      <c r="N25" s="4">
        <v>0</v>
      </c>
      <c r="O25" s="4">
        <v>1</v>
      </c>
      <c r="P25" s="4">
        <v>0</v>
      </c>
      <c r="Q25" s="4">
        <v>0</v>
      </c>
      <c r="R25" s="4">
        <v>0</v>
      </c>
      <c r="S25" s="4">
        <v>0</v>
      </c>
      <c r="T25" s="4">
        <v>0</v>
      </c>
      <c r="U25" s="4">
        <v>0</v>
      </c>
      <c r="V25" s="6">
        <f t="shared" si="0"/>
        <v>1</v>
      </c>
    </row>
    <row r="26" spans="1:22" ht="12.75">
      <c r="A26" t="s">
        <v>440</v>
      </c>
      <c r="B26" s="4">
        <v>0</v>
      </c>
      <c r="C26" s="4">
        <v>0</v>
      </c>
      <c r="D26" s="4">
        <v>0</v>
      </c>
      <c r="E26" s="4">
        <v>0</v>
      </c>
      <c r="F26" s="4">
        <v>0</v>
      </c>
      <c r="G26" s="4">
        <v>0</v>
      </c>
      <c r="H26" s="4">
        <v>0</v>
      </c>
      <c r="I26" s="4">
        <v>0</v>
      </c>
      <c r="J26" s="4">
        <v>0</v>
      </c>
      <c r="K26" s="4">
        <v>1</v>
      </c>
      <c r="L26" s="4">
        <v>0</v>
      </c>
      <c r="M26" s="4">
        <v>0</v>
      </c>
      <c r="N26" s="4">
        <v>0</v>
      </c>
      <c r="O26" s="4">
        <v>0</v>
      </c>
      <c r="P26" s="4">
        <v>0</v>
      </c>
      <c r="Q26" s="4">
        <v>0</v>
      </c>
      <c r="R26" s="4">
        <v>0</v>
      </c>
      <c r="S26" s="4">
        <v>0</v>
      </c>
      <c r="T26" s="4">
        <v>0</v>
      </c>
      <c r="U26" s="4">
        <v>0</v>
      </c>
      <c r="V26" s="6">
        <f t="shared" si="0"/>
        <v>1</v>
      </c>
    </row>
    <row r="27" spans="1:22" ht="12.75">
      <c r="A27" t="s">
        <v>441</v>
      </c>
      <c r="B27" s="4">
        <v>0</v>
      </c>
      <c r="C27" s="4">
        <v>0</v>
      </c>
      <c r="D27" s="4">
        <v>1</v>
      </c>
      <c r="E27" s="4">
        <v>0</v>
      </c>
      <c r="F27" s="4">
        <v>0</v>
      </c>
      <c r="G27" s="4">
        <v>0</v>
      </c>
      <c r="H27" s="4">
        <v>0</v>
      </c>
      <c r="I27" s="4">
        <v>0</v>
      </c>
      <c r="J27" s="4">
        <v>0</v>
      </c>
      <c r="K27" s="4">
        <v>0</v>
      </c>
      <c r="L27" s="4">
        <v>0</v>
      </c>
      <c r="M27" s="4">
        <v>0</v>
      </c>
      <c r="N27" s="4">
        <v>0</v>
      </c>
      <c r="O27" s="4">
        <v>0</v>
      </c>
      <c r="P27" s="4">
        <v>0</v>
      </c>
      <c r="Q27" s="4">
        <v>0</v>
      </c>
      <c r="R27" s="4">
        <v>0</v>
      </c>
      <c r="S27" s="4">
        <v>0</v>
      </c>
      <c r="T27" s="4">
        <v>0</v>
      </c>
      <c r="U27" s="4">
        <v>0</v>
      </c>
      <c r="V27" s="6">
        <f t="shared" si="0"/>
        <v>1</v>
      </c>
    </row>
    <row r="28" spans="1:22" ht="12.75">
      <c r="A28" t="s">
        <v>442</v>
      </c>
      <c r="B28" s="4">
        <v>0</v>
      </c>
      <c r="C28" s="4">
        <v>0</v>
      </c>
      <c r="D28" s="4">
        <v>0</v>
      </c>
      <c r="E28" s="4">
        <v>0</v>
      </c>
      <c r="F28" s="4">
        <v>0</v>
      </c>
      <c r="G28" s="4">
        <v>0</v>
      </c>
      <c r="H28" s="4">
        <v>0</v>
      </c>
      <c r="I28" s="4">
        <v>0</v>
      </c>
      <c r="J28" s="4">
        <v>0</v>
      </c>
      <c r="K28" s="4">
        <v>1</v>
      </c>
      <c r="L28" s="4">
        <v>0</v>
      </c>
      <c r="M28" s="4">
        <v>0</v>
      </c>
      <c r="N28" s="4">
        <v>0</v>
      </c>
      <c r="O28" s="4">
        <v>0</v>
      </c>
      <c r="P28" s="4">
        <v>0</v>
      </c>
      <c r="Q28" s="4">
        <v>0</v>
      </c>
      <c r="R28" s="4">
        <v>0</v>
      </c>
      <c r="S28" s="4">
        <v>0</v>
      </c>
      <c r="T28" s="4">
        <v>0</v>
      </c>
      <c r="U28" s="4">
        <v>0</v>
      </c>
      <c r="V28" s="6">
        <f t="shared" si="0"/>
        <v>1</v>
      </c>
    </row>
    <row r="29" spans="1:22" ht="12.75">
      <c r="A29" t="s">
        <v>443</v>
      </c>
      <c r="B29" s="4">
        <v>0</v>
      </c>
      <c r="C29" s="4">
        <v>1</v>
      </c>
      <c r="D29" s="4">
        <v>0</v>
      </c>
      <c r="E29" s="4">
        <v>0</v>
      </c>
      <c r="F29" s="4">
        <v>0</v>
      </c>
      <c r="G29" s="4">
        <v>0</v>
      </c>
      <c r="H29" s="4">
        <v>0</v>
      </c>
      <c r="I29" s="4">
        <v>0</v>
      </c>
      <c r="J29" s="4">
        <v>0</v>
      </c>
      <c r="K29" s="4">
        <v>0</v>
      </c>
      <c r="L29" s="4">
        <v>0</v>
      </c>
      <c r="M29" s="4">
        <v>0</v>
      </c>
      <c r="N29" s="4">
        <v>0</v>
      </c>
      <c r="O29" s="4">
        <v>0</v>
      </c>
      <c r="P29" s="4">
        <v>0</v>
      </c>
      <c r="Q29" s="4">
        <v>0</v>
      </c>
      <c r="R29" s="4">
        <v>0</v>
      </c>
      <c r="S29" s="4">
        <v>0</v>
      </c>
      <c r="T29" s="4">
        <v>0</v>
      </c>
      <c r="U29" s="4">
        <v>0</v>
      </c>
      <c r="V29" s="6">
        <f t="shared" si="0"/>
        <v>1</v>
      </c>
    </row>
    <row r="30" spans="1:22" ht="12.75">
      <c r="A30" t="s">
        <v>444</v>
      </c>
      <c r="B30" s="4">
        <v>0</v>
      </c>
      <c r="C30" s="4">
        <v>0</v>
      </c>
      <c r="D30" s="4">
        <v>0</v>
      </c>
      <c r="E30" s="4">
        <v>0</v>
      </c>
      <c r="F30" s="4">
        <v>0</v>
      </c>
      <c r="G30" s="4">
        <v>1</v>
      </c>
      <c r="H30" s="4">
        <v>0</v>
      </c>
      <c r="I30" s="4">
        <v>0</v>
      </c>
      <c r="J30" s="4">
        <v>0</v>
      </c>
      <c r="K30" s="4">
        <v>0</v>
      </c>
      <c r="L30" s="4">
        <v>0</v>
      </c>
      <c r="M30" s="4">
        <v>0</v>
      </c>
      <c r="N30" s="4">
        <v>1</v>
      </c>
      <c r="O30" s="4">
        <v>0</v>
      </c>
      <c r="P30" s="4">
        <v>0</v>
      </c>
      <c r="Q30" s="4">
        <v>0</v>
      </c>
      <c r="R30" s="4">
        <v>0</v>
      </c>
      <c r="S30" s="4">
        <v>0</v>
      </c>
      <c r="T30" s="4">
        <v>0</v>
      </c>
      <c r="U30" s="4">
        <v>0</v>
      </c>
      <c r="V30" s="6">
        <f t="shared" si="0"/>
        <v>2</v>
      </c>
    </row>
    <row r="31" spans="1:22" ht="12.75">
      <c r="A31" t="s">
        <v>445</v>
      </c>
      <c r="B31" s="4">
        <v>0</v>
      </c>
      <c r="C31" s="4">
        <v>0</v>
      </c>
      <c r="D31" s="4">
        <v>0</v>
      </c>
      <c r="E31" s="4">
        <v>0</v>
      </c>
      <c r="F31" s="4">
        <v>0</v>
      </c>
      <c r="G31" s="4">
        <v>0</v>
      </c>
      <c r="H31" s="4">
        <v>0</v>
      </c>
      <c r="I31" s="4">
        <v>0</v>
      </c>
      <c r="J31" s="4">
        <v>0</v>
      </c>
      <c r="K31" s="4">
        <v>0</v>
      </c>
      <c r="L31" s="4">
        <v>0</v>
      </c>
      <c r="M31" s="4">
        <v>1</v>
      </c>
      <c r="N31" s="4">
        <v>0</v>
      </c>
      <c r="O31" s="4">
        <v>1</v>
      </c>
      <c r="P31" s="4">
        <v>0</v>
      </c>
      <c r="Q31" s="4">
        <v>0</v>
      </c>
      <c r="R31" s="4">
        <v>0</v>
      </c>
      <c r="S31" s="4">
        <v>0</v>
      </c>
      <c r="T31" s="4">
        <v>0</v>
      </c>
      <c r="U31" s="4">
        <v>0</v>
      </c>
      <c r="V31" s="6">
        <f t="shared" si="0"/>
        <v>2</v>
      </c>
    </row>
    <row r="32" spans="1:22" ht="12.75">
      <c r="A32" s="2" t="s">
        <v>418</v>
      </c>
      <c r="B32" s="6">
        <f aca="true" t="shared" si="1" ref="B32:V32">SUM(B7:B31)</f>
        <v>7</v>
      </c>
      <c r="C32" s="6">
        <f t="shared" si="1"/>
        <v>15</v>
      </c>
      <c r="D32" s="6">
        <f t="shared" si="1"/>
        <v>5</v>
      </c>
      <c r="E32" s="6">
        <f t="shared" si="1"/>
        <v>5</v>
      </c>
      <c r="F32" s="6">
        <f t="shared" si="1"/>
        <v>3</v>
      </c>
      <c r="G32" s="6">
        <f t="shared" si="1"/>
        <v>20</v>
      </c>
      <c r="H32" s="6">
        <f t="shared" si="1"/>
        <v>14</v>
      </c>
      <c r="I32" s="6">
        <f t="shared" si="1"/>
        <v>40</v>
      </c>
      <c r="J32" s="6">
        <f t="shared" si="1"/>
        <v>10</v>
      </c>
      <c r="K32" s="6">
        <f t="shared" si="1"/>
        <v>35</v>
      </c>
      <c r="L32" s="6">
        <f t="shared" si="1"/>
        <v>11</v>
      </c>
      <c r="M32" s="6">
        <f t="shared" si="1"/>
        <v>44</v>
      </c>
      <c r="N32" s="6">
        <f t="shared" si="1"/>
        <v>7</v>
      </c>
      <c r="O32" s="6">
        <f t="shared" si="1"/>
        <v>32</v>
      </c>
      <c r="P32" s="6">
        <f t="shared" si="1"/>
        <v>5</v>
      </c>
      <c r="Q32" s="6">
        <f t="shared" si="1"/>
        <v>6</v>
      </c>
      <c r="R32" s="6">
        <f t="shared" si="1"/>
        <v>0</v>
      </c>
      <c r="S32" s="6">
        <f t="shared" si="1"/>
        <v>2</v>
      </c>
      <c r="T32" s="6">
        <f t="shared" si="1"/>
        <v>0</v>
      </c>
      <c r="U32" s="6">
        <f t="shared" si="1"/>
        <v>0</v>
      </c>
      <c r="V32" s="6">
        <f t="shared" si="1"/>
        <v>261</v>
      </c>
    </row>
  </sheetData>
  <sheetProtection/>
  <printOptions/>
  <pageMargins left="0.75" right="0.75" top="1" bottom="1" header="0.5" footer="0.5"/>
  <pageSetup fitToHeight="0" fitToWidth="0"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1:Z32"/>
  <sheetViews>
    <sheetView zoomScalePageLayoutView="0" workbookViewId="0" topLeftCell="A1">
      <selection activeCell="A1" sqref="A1"/>
    </sheetView>
  </sheetViews>
  <sheetFormatPr defaultColWidth="9.140625" defaultRowHeight="12.75"/>
  <sheetData>
    <row r="1" ht="17.25">
      <c r="A1" s="1" t="s">
        <v>504</v>
      </c>
    </row>
    <row r="5" spans="1:26" ht="12.75">
      <c r="A5" s="2" t="s">
        <v>505</v>
      </c>
      <c r="B5" s="2" t="s">
        <v>506</v>
      </c>
      <c r="D5" s="2" t="s">
        <v>507</v>
      </c>
      <c r="F5" s="2" t="s">
        <v>508</v>
      </c>
      <c r="H5" s="2" t="s">
        <v>509</v>
      </c>
      <c r="J5" s="2" t="s">
        <v>510</v>
      </c>
      <c r="L5" s="2" t="s">
        <v>511</v>
      </c>
      <c r="N5" s="2" t="s">
        <v>512</v>
      </c>
      <c r="P5" s="2" t="s">
        <v>513</v>
      </c>
      <c r="R5" s="2" t="s">
        <v>514</v>
      </c>
      <c r="T5" s="2" t="s">
        <v>515</v>
      </c>
      <c r="V5" s="2" t="s">
        <v>516</v>
      </c>
      <c r="X5" s="2" t="s">
        <v>517</v>
      </c>
      <c r="Z5" s="2" t="s">
        <v>418</v>
      </c>
    </row>
    <row r="6" spans="1:25" ht="12.75">
      <c r="A6" s="2" t="s">
        <v>413</v>
      </c>
      <c r="B6" t="s">
        <v>419</v>
      </c>
      <c r="C6" t="s">
        <v>420</v>
      </c>
      <c r="D6" t="s">
        <v>419</v>
      </c>
      <c r="E6" t="s">
        <v>420</v>
      </c>
      <c r="F6" t="s">
        <v>419</v>
      </c>
      <c r="G6" t="s">
        <v>420</v>
      </c>
      <c r="H6" t="s">
        <v>419</v>
      </c>
      <c r="I6" t="s">
        <v>420</v>
      </c>
      <c r="J6" t="s">
        <v>419</v>
      </c>
      <c r="K6" t="s">
        <v>420</v>
      </c>
      <c r="L6" t="s">
        <v>419</v>
      </c>
      <c r="M6" t="s">
        <v>420</v>
      </c>
      <c r="N6" t="s">
        <v>419</v>
      </c>
      <c r="O6" t="s">
        <v>420</v>
      </c>
      <c r="P6" t="s">
        <v>419</v>
      </c>
      <c r="Q6" t="s">
        <v>420</v>
      </c>
      <c r="R6" t="s">
        <v>419</v>
      </c>
      <c r="S6" t="s">
        <v>420</v>
      </c>
      <c r="T6" t="s">
        <v>419</v>
      </c>
      <c r="U6" t="s">
        <v>420</v>
      </c>
      <c r="V6" t="s">
        <v>419</v>
      </c>
      <c r="W6" t="s">
        <v>420</v>
      </c>
      <c r="X6" t="s">
        <v>419</v>
      </c>
      <c r="Y6" t="s">
        <v>420</v>
      </c>
    </row>
    <row r="7" spans="1:26" ht="12.75">
      <c r="A7" t="s">
        <v>421</v>
      </c>
      <c r="B7" s="4">
        <v>0</v>
      </c>
      <c r="C7" s="4">
        <v>0</v>
      </c>
      <c r="D7" s="4">
        <v>0</v>
      </c>
      <c r="E7" s="4">
        <v>0</v>
      </c>
      <c r="F7" s="4">
        <v>0</v>
      </c>
      <c r="G7" s="4">
        <v>0</v>
      </c>
      <c r="H7" s="4">
        <v>0</v>
      </c>
      <c r="I7" s="4">
        <v>0</v>
      </c>
      <c r="J7" s="4">
        <v>0</v>
      </c>
      <c r="K7" s="4">
        <v>0</v>
      </c>
      <c r="L7" s="4">
        <v>0</v>
      </c>
      <c r="M7" s="4">
        <v>0</v>
      </c>
      <c r="N7" s="4">
        <v>0</v>
      </c>
      <c r="O7" s="4">
        <v>0</v>
      </c>
      <c r="P7" s="4">
        <v>0</v>
      </c>
      <c r="Q7" s="4">
        <v>0</v>
      </c>
      <c r="R7" s="4">
        <v>1</v>
      </c>
      <c r="S7" s="4">
        <v>0</v>
      </c>
      <c r="T7" s="4">
        <v>0</v>
      </c>
      <c r="U7" s="4">
        <v>0</v>
      </c>
      <c r="V7" s="4">
        <v>0</v>
      </c>
      <c r="W7" s="4">
        <v>0</v>
      </c>
      <c r="X7" s="4">
        <v>0</v>
      </c>
      <c r="Y7" s="4">
        <v>0</v>
      </c>
      <c r="Z7" s="6">
        <f aca="true" t="shared" si="0" ref="Z7:Z31">SUM(B7:Y7)</f>
        <v>1</v>
      </c>
    </row>
    <row r="8" spans="1:26" ht="12.75">
      <c r="A8" t="s">
        <v>422</v>
      </c>
      <c r="B8" s="4">
        <v>0</v>
      </c>
      <c r="C8" s="4">
        <v>0</v>
      </c>
      <c r="D8" s="4">
        <v>0</v>
      </c>
      <c r="E8" s="4">
        <v>0</v>
      </c>
      <c r="F8" s="4">
        <v>0</v>
      </c>
      <c r="G8" s="4">
        <v>0</v>
      </c>
      <c r="H8" s="4">
        <v>0</v>
      </c>
      <c r="I8" s="4">
        <v>0</v>
      </c>
      <c r="J8" s="4">
        <v>0</v>
      </c>
      <c r="K8" s="4">
        <v>0</v>
      </c>
      <c r="L8" s="4">
        <v>0</v>
      </c>
      <c r="M8" s="4">
        <v>0</v>
      </c>
      <c r="N8" s="4">
        <v>0</v>
      </c>
      <c r="O8" s="4">
        <v>0</v>
      </c>
      <c r="P8" s="4">
        <v>0</v>
      </c>
      <c r="Q8" s="4">
        <v>0</v>
      </c>
      <c r="R8" s="4">
        <v>2</v>
      </c>
      <c r="S8" s="4">
        <v>0</v>
      </c>
      <c r="T8" s="4">
        <v>0</v>
      </c>
      <c r="U8" s="4">
        <v>1</v>
      </c>
      <c r="V8" s="4">
        <v>0</v>
      </c>
      <c r="W8" s="4">
        <v>0</v>
      </c>
      <c r="X8" s="4">
        <v>0</v>
      </c>
      <c r="Y8" s="4">
        <v>0</v>
      </c>
      <c r="Z8" s="6">
        <f t="shared" si="0"/>
        <v>3</v>
      </c>
    </row>
    <row r="9" spans="1:26" ht="12.75">
      <c r="A9" t="s">
        <v>423</v>
      </c>
      <c r="B9" s="4">
        <v>0</v>
      </c>
      <c r="C9" s="4">
        <v>0</v>
      </c>
      <c r="D9" s="4">
        <v>0</v>
      </c>
      <c r="E9" s="4">
        <v>0</v>
      </c>
      <c r="F9" s="4">
        <v>0</v>
      </c>
      <c r="G9" s="4">
        <v>0</v>
      </c>
      <c r="H9" s="4">
        <v>0</v>
      </c>
      <c r="I9" s="4">
        <v>0</v>
      </c>
      <c r="J9" s="4">
        <v>0</v>
      </c>
      <c r="K9" s="4">
        <v>0</v>
      </c>
      <c r="L9" s="4">
        <v>0</v>
      </c>
      <c r="M9" s="4">
        <v>0</v>
      </c>
      <c r="N9" s="4">
        <v>0</v>
      </c>
      <c r="O9" s="4">
        <v>0</v>
      </c>
      <c r="P9" s="4">
        <v>0</v>
      </c>
      <c r="Q9" s="4">
        <v>2</v>
      </c>
      <c r="R9" s="4">
        <v>2</v>
      </c>
      <c r="S9" s="4">
        <v>3</v>
      </c>
      <c r="T9" s="4">
        <v>1</v>
      </c>
      <c r="U9" s="4">
        <v>0</v>
      </c>
      <c r="V9" s="4">
        <v>0</v>
      </c>
      <c r="W9" s="4">
        <v>1</v>
      </c>
      <c r="X9" s="4">
        <v>0</v>
      </c>
      <c r="Y9" s="4">
        <v>0</v>
      </c>
      <c r="Z9" s="6">
        <f t="shared" si="0"/>
        <v>9</v>
      </c>
    </row>
    <row r="10" spans="1:26" ht="12.75">
      <c r="A10" t="s">
        <v>424</v>
      </c>
      <c r="B10" s="4">
        <v>0</v>
      </c>
      <c r="C10" s="4">
        <v>0</v>
      </c>
      <c r="D10" s="4">
        <v>0</v>
      </c>
      <c r="E10" s="4">
        <v>0</v>
      </c>
      <c r="F10" s="4">
        <v>0</v>
      </c>
      <c r="G10" s="4">
        <v>0</v>
      </c>
      <c r="H10" s="4">
        <v>0</v>
      </c>
      <c r="I10" s="4">
        <v>0</v>
      </c>
      <c r="J10" s="4">
        <v>0</v>
      </c>
      <c r="K10" s="4">
        <v>0</v>
      </c>
      <c r="L10" s="4">
        <v>0</v>
      </c>
      <c r="M10" s="4">
        <v>0</v>
      </c>
      <c r="N10" s="4">
        <v>0</v>
      </c>
      <c r="O10" s="4">
        <v>0</v>
      </c>
      <c r="P10" s="4">
        <v>0</v>
      </c>
      <c r="Q10" s="4">
        <v>3</v>
      </c>
      <c r="R10" s="4">
        <v>2</v>
      </c>
      <c r="S10" s="4">
        <v>2</v>
      </c>
      <c r="T10" s="4">
        <v>0</v>
      </c>
      <c r="U10" s="4">
        <v>2</v>
      </c>
      <c r="V10" s="4">
        <v>0</v>
      </c>
      <c r="W10" s="4">
        <v>0</v>
      </c>
      <c r="X10" s="4">
        <v>0</v>
      </c>
      <c r="Y10" s="4">
        <v>0</v>
      </c>
      <c r="Z10" s="6">
        <f t="shared" si="0"/>
        <v>9</v>
      </c>
    </row>
    <row r="11" spans="1:26" ht="12.75">
      <c r="A11" t="s">
        <v>425</v>
      </c>
      <c r="B11" s="4">
        <v>0</v>
      </c>
      <c r="C11" s="4">
        <v>0</v>
      </c>
      <c r="D11" s="4">
        <v>0</v>
      </c>
      <c r="E11" s="4">
        <v>0</v>
      </c>
      <c r="F11" s="4">
        <v>0</v>
      </c>
      <c r="G11" s="4">
        <v>0</v>
      </c>
      <c r="H11" s="4">
        <v>0</v>
      </c>
      <c r="I11" s="4">
        <v>0</v>
      </c>
      <c r="J11" s="4">
        <v>0</v>
      </c>
      <c r="K11" s="4">
        <v>0</v>
      </c>
      <c r="L11" s="4">
        <v>0</v>
      </c>
      <c r="M11" s="4">
        <v>1</v>
      </c>
      <c r="N11" s="4">
        <v>1</v>
      </c>
      <c r="O11" s="4">
        <v>3</v>
      </c>
      <c r="P11" s="4">
        <v>1</v>
      </c>
      <c r="Q11" s="4">
        <v>5</v>
      </c>
      <c r="R11" s="4">
        <v>2</v>
      </c>
      <c r="S11" s="4">
        <v>3</v>
      </c>
      <c r="T11" s="4">
        <v>0</v>
      </c>
      <c r="U11" s="4">
        <v>3</v>
      </c>
      <c r="V11" s="4">
        <v>1</v>
      </c>
      <c r="W11" s="4">
        <v>0</v>
      </c>
      <c r="X11" s="4">
        <v>0</v>
      </c>
      <c r="Y11" s="4">
        <v>0</v>
      </c>
      <c r="Z11" s="6">
        <f t="shared" si="0"/>
        <v>20</v>
      </c>
    </row>
    <row r="12" spans="1:26" ht="12.75">
      <c r="A12" t="s">
        <v>426</v>
      </c>
      <c r="B12" s="4">
        <v>0</v>
      </c>
      <c r="C12" s="4">
        <v>0</v>
      </c>
      <c r="D12" s="4">
        <v>0</v>
      </c>
      <c r="E12" s="4">
        <v>0</v>
      </c>
      <c r="F12" s="4">
        <v>0</v>
      </c>
      <c r="G12" s="4">
        <v>0</v>
      </c>
      <c r="H12" s="4">
        <v>0</v>
      </c>
      <c r="I12" s="4">
        <v>0</v>
      </c>
      <c r="J12" s="4">
        <v>0</v>
      </c>
      <c r="K12" s="4">
        <v>0</v>
      </c>
      <c r="L12" s="4">
        <v>0</v>
      </c>
      <c r="M12" s="4">
        <v>2</v>
      </c>
      <c r="N12" s="4">
        <v>3</v>
      </c>
      <c r="O12" s="4">
        <v>3</v>
      </c>
      <c r="P12" s="4">
        <v>2</v>
      </c>
      <c r="Q12" s="4">
        <v>9</v>
      </c>
      <c r="R12" s="4">
        <v>0</v>
      </c>
      <c r="S12" s="4">
        <v>2</v>
      </c>
      <c r="T12" s="4">
        <v>2</v>
      </c>
      <c r="U12" s="4">
        <v>4</v>
      </c>
      <c r="V12" s="4">
        <v>0</v>
      </c>
      <c r="W12" s="4">
        <v>1</v>
      </c>
      <c r="X12" s="4">
        <v>0</v>
      </c>
      <c r="Y12" s="4">
        <v>0</v>
      </c>
      <c r="Z12" s="6">
        <f t="shared" si="0"/>
        <v>28</v>
      </c>
    </row>
    <row r="13" spans="1:26" ht="12.75">
      <c r="A13" t="s">
        <v>427</v>
      </c>
      <c r="B13" s="4">
        <v>0</v>
      </c>
      <c r="C13" s="4">
        <v>0</v>
      </c>
      <c r="D13" s="4">
        <v>0</v>
      </c>
      <c r="E13" s="4">
        <v>0</v>
      </c>
      <c r="F13" s="4">
        <v>0</v>
      </c>
      <c r="G13" s="4">
        <v>0</v>
      </c>
      <c r="H13" s="4">
        <v>0</v>
      </c>
      <c r="I13" s="4">
        <v>0</v>
      </c>
      <c r="J13" s="4">
        <v>0</v>
      </c>
      <c r="K13" s="4">
        <v>1</v>
      </c>
      <c r="L13" s="4">
        <v>0</v>
      </c>
      <c r="M13" s="4">
        <v>3</v>
      </c>
      <c r="N13" s="4">
        <v>1</v>
      </c>
      <c r="O13" s="4">
        <v>3</v>
      </c>
      <c r="P13" s="4">
        <v>1</v>
      </c>
      <c r="Q13" s="4">
        <v>1</v>
      </c>
      <c r="R13" s="4">
        <v>1</v>
      </c>
      <c r="S13" s="4">
        <v>1</v>
      </c>
      <c r="T13" s="4">
        <v>1</v>
      </c>
      <c r="U13" s="4">
        <v>2</v>
      </c>
      <c r="V13" s="4">
        <v>0</v>
      </c>
      <c r="W13" s="4">
        <v>0</v>
      </c>
      <c r="X13" s="4">
        <v>0</v>
      </c>
      <c r="Y13" s="4">
        <v>0</v>
      </c>
      <c r="Z13" s="6">
        <f t="shared" si="0"/>
        <v>15</v>
      </c>
    </row>
    <row r="14" spans="1:26" ht="12.75">
      <c r="A14" t="s">
        <v>428</v>
      </c>
      <c r="B14" s="4">
        <v>0</v>
      </c>
      <c r="C14" s="4">
        <v>0</v>
      </c>
      <c r="D14" s="4">
        <v>0</v>
      </c>
      <c r="E14" s="4">
        <v>0</v>
      </c>
      <c r="F14" s="4">
        <v>0</v>
      </c>
      <c r="G14" s="4">
        <v>0</v>
      </c>
      <c r="H14" s="4">
        <v>0</v>
      </c>
      <c r="I14" s="4">
        <v>0</v>
      </c>
      <c r="J14" s="4">
        <v>0</v>
      </c>
      <c r="K14" s="4">
        <v>1</v>
      </c>
      <c r="L14" s="4">
        <v>0</v>
      </c>
      <c r="M14" s="4">
        <v>0</v>
      </c>
      <c r="N14" s="4">
        <v>0</v>
      </c>
      <c r="O14" s="4">
        <v>1</v>
      </c>
      <c r="P14" s="4">
        <v>0</v>
      </c>
      <c r="Q14" s="4">
        <v>2</v>
      </c>
      <c r="R14" s="4">
        <v>1</v>
      </c>
      <c r="S14" s="4">
        <v>0</v>
      </c>
      <c r="T14" s="4">
        <v>0</v>
      </c>
      <c r="U14" s="4">
        <v>0</v>
      </c>
      <c r="V14" s="4">
        <v>0</v>
      </c>
      <c r="W14" s="4">
        <v>0</v>
      </c>
      <c r="X14" s="4">
        <v>0</v>
      </c>
      <c r="Y14" s="4">
        <v>0</v>
      </c>
      <c r="Z14" s="6">
        <f t="shared" si="0"/>
        <v>5</v>
      </c>
    </row>
    <row r="15" spans="1:26" ht="12.75">
      <c r="A15" t="s">
        <v>429</v>
      </c>
      <c r="B15" s="4">
        <v>0</v>
      </c>
      <c r="C15" s="4">
        <v>0</v>
      </c>
      <c r="D15" s="4">
        <v>0</v>
      </c>
      <c r="E15" s="4">
        <v>0</v>
      </c>
      <c r="F15" s="4">
        <v>0</v>
      </c>
      <c r="G15" s="4">
        <v>1</v>
      </c>
      <c r="H15" s="4">
        <v>0</v>
      </c>
      <c r="I15" s="4">
        <v>0</v>
      </c>
      <c r="J15" s="4">
        <v>0</v>
      </c>
      <c r="K15" s="4">
        <v>0</v>
      </c>
      <c r="L15" s="4">
        <v>0</v>
      </c>
      <c r="M15" s="4">
        <v>0</v>
      </c>
      <c r="N15" s="4">
        <v>0</v>
      </c>
      <c r="O15" s="4">
        <v>2</v>
      </c>
      <c r="P15" s="4">
        <v>0</v>
      </c>
      <c r="Q15" s="4">
        <v>0</v>
      </c>
      <c r="R15" s="4">
        <v>0</v>
      </c>
      <c r="S15" s="4">
        <v>0</v>
      </c>
      <c r="T15" s="4">
        <v>0</v>
      </c>
      <c r="U15" s="4">
        <v>0</v>
      </c>
      <c r="V15" s="4">
        <v>0</v>
      </c>
      <c r="W15" s="4">
        <v>0</v>
      </c>
      <c r="X15" s="4">
        <v>0</v>
      </c>
      <c r="Y15" s="4">
        <v>0</v>
      </c>
      <c r="Z15" s="6">
        <f t="shared" si="0"/>
        <v>3</v>
      </c>
    </row>
    <row r="16" spans="1:26" ht="12.75">
      <c r="A16" t="s">
        <v>430</v>
      </c>
      <c r="B16" s="4">
        <v>0</v>
      </c>
      <c r="C16" s="4">
        <v>0</v>
      </c>
      <c r="D16" s="4">
        <v>0</v>
      </c>
      <c r="E16" s="4">
        <v>0</v>
      </c>
      <c r="F16" s="4">
        <v>0</v>
      </c>
      <c r="G16" s="4">
        <v>0</v>
      </c>
      <c r="H16" s="4">
        <v>0</v>
      </c>
      <c r="I16" s="4">
        <v>0</v>
      </c>
      <c r="J16" s="4">
        <v>0</v>
      </c>
      <c r="K16" s="4">
        <v>0</v>
      </c>
      <c r="L16" s="4">
        <v>0</v>
      </c>
      <c r="M16" s="4">
        <v>0</v>
      </c>
      <c r="N16" s="4">
        <v>1</v>
      </c>
      <c r="O16" s="4">
        <v>5</v>
      </c>
      <c r="P16" s="4">
        <v>1</v>
      </c>
      <c r="Q16" s="4">
        <v>4</v>
      </c>
      <c r="R16" s="4">
        <v>5</v>
      </c>
      <c r="S16" s="4">
        <v>15</v>
      </c>
      <c r="T16" s="4">
        <v>2</v>
      </c>
      <c r="U16" s="4">
        <v>4</v>
      </c>
      <c r="V16" s="4">
        <v>0</v>
      </c>
      <c r="W16" s="4">
        <v>1</v>
      </c>
      <c r="X16" s="4">
        <v>0</v>
      </c>
      <c r="Y16" s="4">
        <v>0</v>
      </c>
      <c r="Z16" s="6">
        <f t="shared" si="0"/>
        <v>38</v>
      </c>
    </row>
    <row r="17" spans="1:26" ht="12.75">
      <c r="A17" t="s">
        <v>431</v>
      </c>
      <c r="B17" s="4">
        <v>0</v>
      </c>
      <c r="C17" s="4">
        <v>0</v>
      </c>
      <c r="D17" s="4">
        <v>0</v>
      </c>
      <c r="E17" s="4">
        <v>0</v>
      </c>
      <c r="F17" s="4">
        <v>0</v>
      </c>
      <c r="G17" s="4">
        <v>0</v>
      </c>
      <c r="H17" s="4">
        <v>0</v>
      </c>
      <c r="I17" s="4">
        <v>0</v>
      </c>
      <c r="J17" s="4">
        <v>0</v>
      </c>
      <c r="K17" s="4">
        <v>0</v>
      </c>
      <c r="L17" s="4">
        <v>0</v>
      </c>
      <c r="M17" s="4">
        <v>0</v>
      </c>
      <c r="N17" s="4">
        <v>0</v>
      </c>
      <c r="O17" s="4">
        <v>9</v>
      </c>
      <c r="P17" s="4">
        <v>3</v>
      </c>
      <c r="Q17" s="4">
        <v>9</v>
      </c>
      <c r="R17" s="4">
        <v>3</v>
      </c>
      <c r="S17" s="4">
        <v>10</v>
      </c>
      <c r="T17" s="4">
        <v>1</v>
      </c>
      <c r="U17" s="4">
        <v>5</v>
      </c>
      <c r="V17" s="4">
        <v>0</v>
      </c>
      <c r="W17" s="4">
        <v>0</v>
      </c>
      <c r="X17" s="4">
        <v>0</v>
      </c>
      <c r="Y17" s="4">
        <v>0</v>
      </c>
      <c r="Z17" s="6">
        <f t="shared" si="0"/>
        <v>40</v>
      </c>
    </row>
    <row r="18" spans="1:26" ht="12.75">
      <c r="A18" t="s">
        <v>432</v>
      </c>
      <c r="B18" s="4">
        <v>0</v>
      </c>
      <c r="C18" s="4">
        <v>0</v>
      </c>
      <c r="D18" s="4">
        <v>0</v>
      </c>
      <c r="E18" s="4">
        <v>0</v>
      </c>
      <c r="F18" s="4">
        <v>0</v>
      </c>
      <c r="G18" s="4">
        <v>0</v>
      </c>
      <c r="H18" s="4">
        <v>0</v>
      </c>
      <c r="I18" s="4">
        <v>0</v>
      </c>
      <c r="J18" s="4">
        <v>0</v>
      </c>
      <c r="K18" s="4">
        <v>1</v>
      </c>
      <c r="L18" s="4">
        <v>0</v>
      </c>
      <c r="M18" s="4">
        <v>1</v>
      </c>
      <c r="N18" s="4">
        <v>2</v>
      </c>
      <c r="O18" s="4">
        <v>7</v>
      </c>
      <c r="P18" s="4">
        <v>2</v>
      </c>
      <c r="Q18" s="4">
        <v>6</v>
      </c>
      <c r="R18" s="4">
        <v>1</v>
      </c>
      <c r="S18" s="4">
        <v>9</v>
      </c>
      <c r="T18" s="4">
        <v>1</v>
      </c>
      <c r="U18" s="4">
        <v>2</v>
      </c>
      <c r="V18" s="4">
        <v>1</v>
      </c>
      <c r="W18" s="4">
        <v>1</v>
      </c>
      <c r="X18" s="4">
        <v>0</v>
      </c>
      <c r="Y18" s="4">
        <v>0</v>
      </c>
      <c r="Z18" s="6">
        <f t="shared" si="0"/>
        <v>34</v>
      </c>
    </row>
    <row r="19" spans="1:26" ht="12.75">
      <c r="A19" t="s">
        <v>433</v>
      </c>
      <c r="B19" s="4">
        <v>0</v>
      </c>
      <c r="C19" s="4">
        <v>0</v>
      </c>
      <c r="D19" s="4">
        <v>0</v>
      </c>
      <c r="E19" s="4">
        <v>0</v>
      </c>
      <c r="F19" s="4">
        <v>0</v>
      </c>
      <c r="G19" s="4">
        <v>0</v>
      </c>
      <c r="H19" s="4">
        <v>0</v>
      </c>
      <c r="I19" s="4">
        <v>1</v>
      </c>
      <c r="J19" s="4">
        <v>0</v>
      </c>
      <c r="K19" s="4">
        <v>0</v>
      </c>
      <c r="L19" s="4">
        <v>0</v>
      </c>
      <c r="M19" s="4">
        <v>4</v>
      </c>
      <c r="N19" s="4">
        <v>2</v>
      </c>
      <c r="O19" s="4">
        <v>5</v>
      </c>
      <c r="P19" s="4">
        <v>0</v>
      </c>
      <c r="Q19" s="4">
        <v>2</v>
      </c>
      <c r="R19" s="4">
        <v>0</v>
      </c>
      <c r="S19" s="4">
        <v>3</v>
      </c>
      <c r="T19" s="4">
        <v>0</v>
      </c>
      <c r="U19" s="4">
        <v>0</v>
      </c>
      <c r="V19" s="4">
        <v>0</v>
      </c>
      <c r="W19" s="4">
        <v>0</v>
      </c>
      <c r="X19" s="4">
        <v>0</v>
      </c>
      <c r="Y19" s="4">
        <v>0</v>
      </c>
      <c r="Z19" s="6">
        <f t="shared" si="0"/>
        <v>17</v>
      </c>
    </row>
    <row r="20" spans="1:26" ht="12.75">
      <c r="A20" t="s">
        <v>434</v>
      </c>
      <c r="B20" s="4">
        <v>0</v>
      </c>
      <c r="C20" s="4">
        <v>0</v>
      </c>
      <c r="D20" s="4">
        <v>0</v>
      </c>
      <c r="E20" s="4">
        <v>0</v>
      </c>
      <c r="F20" s="4">
        <v>0</v>
      </c>
      <c r="G20" s="4">
        <v>0</v>
      </c>
      <c r="H20" s="4">
        <v>0</v>
      </c>
      <c r="I20" s="4">
        <v>0</v>
      </c>
      <c r="J20" s="4">
        <v>0</v>
      </c>
      <c r="K20" s="4">
        <v>1</v>
      </c>
      <c r="L20" s="4">
        <v>1</v>
      </c>
      <c r="M20" s="4">
        <v>1</v>
      </c>
      <c r="N20" s="4">
        <v>2</v>
      </c>
      <c r="O20" s="4">
        <v>2</v>
      </c>
      <c r="P20" s="4">
        <v>1</v>
      </c>
      <c r="Q20" s="4">
        <v>1</v>
      </c>
      <c r="R20" s="4">
        <v>0</v>
      </c>
      <c r="S20" s="4">
        <v>0</v>
      </c>
      <c r="T20" s="4">
        <v>0</v>
      </c>
      <c r="U20" s="4">
        <v>0</v>
      </c>
      <c r="V20" s="4">
        <v>0</v>
      </c>
      <c r="W20" s="4">
        <v>0</v>
      </c>
      <c r="X20" s="4">
        <v>0</v>
      </c>
      <c r="Y20" s="4">
        <v>0</v>
      </c>
      <c r="Z20" s="6">
        <f t="shared" si="0"/>
        <v>9</v>
      </c>
    </row>
    <row r="21" spans="1:26" ht="12.75">
      <c r="A21" t="s">
        <v>435</v>
      </c>
      <c r="B21" s="4">
        <v>0</v>
      </c>
      <c r="C21" s="4">
        <v>0</v>
      </c>
      <c r="D21" s="4">
        <v>0</v>
      </c>
      <c r="E21" s="4">
        <v>0</v>
      </c>
      <c r="F21" s="4">
        <v>0</v>
      </c>
      <c r="G21" s="4">
        <v>1</v>
      </c>
      <c r="H21" s="4">
        <v>0</v>
      </c>
      <c r="I21" s="4">
        <v>1</v>
      </c>
      <c r="J21" s="4">
        <v>1</v>
      </c>
      <c r="K21" s="4">
        <v>1</v>
      </c>
      <c r="L21" s="4">
        <v>0</v>
      </c>
      <c r="M21" s="4">
        <v>3</v>
      </c>
      <c r="N21" s="4">
        <v>2</v>
      </c>
      <c r="O21" s="4">
        <v>2</v>
      </c>
      <c r="P21" s="4">
        <v>1</v>
      </c>
      <c r="Q21" s="4">
        <v>0</v>
      </c>
      <c r="R21" s="4">
        <v>1</v>
      </c>
      <c r="S21" s="4">
        <v>1</v>
      </c>
      <c r="T21" s="4">
        <v>0</v>
      </c>
      <c r="U21" s="4">
        <v>1</v>
      </c>
      <c r="V21" s="4">
        <v>0</v>
      </c>
      <c r="W21" s="4">
        <v>0</v>
      </c>
      <c r="X21" s="4">
        <v>0</v>
      </c>
      <c r="Y21" s="4">
        <v>0</v>
      </c>
      <c r="Z21" s="6">
        <f t="shared" si="0"/>
        <v>15</v>
      </c>
    </row>
    <row r="22" spans="1:26" ht="12.75">
      <c r="A22" t="s">
        <v>436</v>
      </c>
      <c r="B22" s="4">
        <v>0</v>
      </c>
      <c r="C22" s="4">
        <v>0</v>
      </c>
      <c r="D22" s="4">
        <v>0</v>
      </c>
      <c r="E22" s="4">
        <v>0</v>
      </c>
      <c r="F22" s="4">
        <v>0</v>
      </c>
      <c r="G22" s="4">
        <v>0</v>
      </c>
      <c r="H22" s="4">
        <v>0</v>
      </c>
      <c r="I22" s="4">
        <v>0</v>
      </c>
      <c r="J22" s="4">
        <v>0</v>
      </c>
      <c r="K22" s="4">
        <v>0</v>
      </c>
      <c r="L22" s="4">
        <v>0</v>
      </c>
      <c r="M22" s="4">
        <v>0</v>
      </c>
      <c r="N22" s="4">
        <v>0</v>
      </c>
      <c r="O22" s="4">
        <v>0</v>
      </c>
      <c r="P22" s="4">
        <v>0</v>
      </c>
      <c r="Q22" s="4">
        <v>0</v>
      </c>
      <c r="R22" s="4">
        <v>0</v>
      </c>
      <c r="S22" s="4">
        <v>1</v>
      </c>
      <c r="T22" s="4">
        <v>0</v>
      </c>
      <c r="U22" s="4">
        <v>2</v>
      </c>
      <c r="V22" s="4">
        <v>0</v>
      </c>
      <c r="W22" s="4">
        <v>0</v>
      </c>
      <c r="X22" s="4">
        <v>0</v>
      </c>
      <c r="Y22" s="4">
        <v>0</v>
      </c>
      <c r="Z22" s="6">
        <f t="shared" si="0"/>
        <v>3</v>
      </c>
    </row>
    <row r="23" spans="1:26" ht="12.75">
      <c r="A23" t="s">
        <v>437</v>
      </c>
      <c r="B23" s="4">
        <v>0</v>
      </c>
      <c r="C23" s="4">
        <v>0</v>
      </c>
      <c r="D23" s="4">
        <v>0</v>
      </c>
      <c r="E23" s="4">
        <v>0</v>
      </c>
      <c r="F23" s="4">
        <v>0</v>
      </c>
      <c r="G23" s="4">
        <v>0</v>
      </c>
      <c r="H23" s="4">
        <v>0</v>
      </c>
      <c r="I23" s="4">
        <v>0</v>
      </c>
      <c r="J23" s="4">
        <v>0</v>
      </c>
      <c r="K23" s="4">
        <v>0</v>
      </c>
      <c r="L23" s="4">
        <v>0</v>
      </c>
      <c r="M23" s="4">
        <v>0</v>
      </c>
      <c r="N23" s="4">
        <v>0</v>
      </c>
      <c r="O23" s="4">
        <v>0</v>
      </c>
      <c r="P23" s="4">
        <v>0</v>
      </c>
      <c r="Q23" s="4">
        <v>0</v>
      </c>
      <c r="R23" s="4">
        <v>0</v>
      </c>
      <c r="S23" s="4">
        <v>0</v>
      </c>
      <c r="T23" s="4">
        <v>1</v>
      </c>
      <c r="U23" s="4">
        <v>0</v>
      </c>
      <c r="V23" s="4">
        <v>0</v>
      </c>
      <c r="W23" s="4">
        <v>1</v>
      </c>
      <c r="X23" s="4">
        <v>0</v>
      </c>
      <c r="Y23" s="4">
        <v>0</v>
      </c>
      <c r="Z23" s="6">
        <f t="shared" si="0"/>
        <v>2</v>
      </c>
    </row>
    <row r="24" spans="1:26" ht="12.75">
      <c r="A24" t="s">
        <v>438</v>
      </c>
      <c r="B24" s="4">
        <v>0</v>
      </c>
      <c r="C24" s="4">
        <v>0</v>
      </c>
      <c r="D24" s="4">
        <v>0</v>
      </c>
      <c r="E24" s="4">
        <v>0</v>
      </c>
      <c r="F24" s="4">
        <v>0</v>
      </c>
      <c r="G24" s="4">
        <v>0</v>
      </c>
      <c r="H24" s="4">
        <v>0</v>
      </c>
      <c r="I24" s="4">
        <v>0</v>
      </c>
      <c r="J24" s="4">
        <v>0</v>
      </c>
      <c r="K24" s="4">
        <v>0</v>
      </c>
      <c r="L24" s="4">
        <v>0</v>
      </c>
      <c r="M24" s="4">
        <v>0</v>
      </c>
      <c r="N24" s="4">
        <v>0</v>
      </c>
      <c r="O24" s="4">
        <v>0</v>
      </c>
      <c r="P24" s="4">
        <v>0</v>
      </c>
      <c r="Q24" s="4">
        <v>0</v>
      </c>
      <c r="R24" s="4">
        <v>0</v>
      </c>
      <c r="S24" s="4">
        <v>1</v>
      </c>
      <c r="T24" s="4">
        <v>0</v>
      </c>
      <c r="U24" s="4">
        <v>0</v>
      </c>
      <c r="V24" s="4">
        <v>0</v>
      </c>
      <c r="W24" s="4">
        <v>0</v>
      </c>
      <c r="X24" s="4">
        <v>0</v>
      </c>
      <c r="Y24" s="4">
        <v>0</v>
      </c>
      <c r="Z24" s="6">
        <f t="shared" si="0"/>
        <v>1</v>
      </c>
    </row>
    <row r="25" spans="1:26" ht="12.75">
      <c r="A25" t="s">
        <v>439</v>
      </c>
      <c r="B25" s="4">
        <v>0</v>
      </c>
      <c r="C25" s="4">
        <v>0</v>
      </c>
      <c r="D25" s="4">
        <v>0</v>
      </c>
      <c r="E25" s="4">
        <v>0</v>
      </c>
      <c r="F25" s="4">
        <v>0</v>
      </c>
      <c r="G25" s="4">
        <v>0</v>
      </c>
      <c r="H25" s="4">
        <v>0</v>
      </c>
      <c r="I25" s="4">
        <v>0</v>
      </c>
      <c r="J25" s="4">
        <v>0</v>
      </c>
      <c r="K25" s="4">
        <v>0</v>
      </c>
      <c r="L25" s="4">
        <v>0</v>
      </c>
      <c r="M25" s="4">
        <v>0</v>
      </c>
      <c r="N25" s="4">
        <v>0</v>
      </c>
      <c r="O25" s="4">
        <v>0</v>
      </c>
      <c r="P25" s="4">
        <v>0</v>
      </c>
      <c r="Q25" s="4">
        <v>1</v>
      </c>
      <c r="R25" s="4">
        <v>0</v>
      </c>
      <c r="S25" s="4">
        <v>0</v>
      </c>
      <c r="T25" s="4">
        <v>0</v>
      </c>
      <c r="U25" s="4">
        <v>0</v>
      </c>
      <c r="V25" s="4">
        <v>0</v>
      </c>
      <c r="W25" s="4">
        <v>0</v>
      </c>
      <c r="X25" s="4">
        <v>0</v>
      </c>
      <c r="Y25" s="4">
        <v>0</v>
      </c>
      <c r="Z25" s="6">
        <f t="shared" si="0"/>
        <v>1</v>
      </c>
    </row>
    <row r="26" spans="1:26" ht="12.75">
      <c r="A26" t="s">
        <v>440</v>
      </c>
      <c r="B26" s="4">
        <v>0</v>
      </c>
      <c r="C26" s="4">
        <v>0</v>
      </c>
      <c r="D26" s="4">
        <v>0</v>
      </c>
      <c r="E26" s="4">
        <v>0</v>
      </c>
      <c r="F26" s="4">
        <v>0</v>
      </c>
      <c r="G26" s="4">
        <v>0</v>
      </c>
      <c r="H26" s="4">
        <v>0</v>
      </c>
      <c r="I26" s="4">
        <v>0</v>
      </c>
      <c r="J26" s="4">
        <v>0</v>
      </c>
      <c r="K26" s="4">
        <v>0</v>
      </c>
      <c r="L26" s="4">
        <v>0</v>
      </c>
      <c r="M26" s="4">
        <v>0</v>
      </c>
      <c r="N26" s="4">
        <v>0</v>
      </c>
      <c r="O26" s="4">
        <v>0</v>
      </c>
      <c r="P26" s="4">
        <v>0</v>
      </c>
      <c r="Q26" s="4">
        <v>0</v>
      </c>
      <c r="R26" s="4">
        <v>0</v>
      </c>
      <c r="S26" s="4">
        <v>0</v>
      </c>
      <c r="T26" s="4">
        <v>0</v>
      </c>
      <c r="U26" s="4">
        <v>1</v>
      </c>
      <c r="V26" s="4">
        <v>0</v>
      </c>
      <c r="W26" s="4">
        <v>0</v>
      </c>
      <c r="X26" s="4">
        <v>0</v>
      </c>
      <c r="Y26" s="4">
        <v>0</v>
      </c>
      <c r="Z26" s="6">
        <f t="shared" si="0"/>
        <v>1</v>
      </c>
    </row>
    <row r="27" spans="1:26" ht="12.75">
      <c r="A27" t="s">
        <v>441</v>
      </c>
      <c r="B27" s="4">
        <v>0</v>
      </c>
      <c r="C27" s="4">
        <v>0</v>
      </c>
      <c r="D27" s="4">
        <v>0</v>
      </c>
      <c r="E27" s="4">
        <v>0</v>
      </c>
      <c r="F27" s="4">
        <v>0</v>
      </c>
      <c r="G27" s="4">
        <v>0</v>
      </c>
      <c r="H27" s="4">
        <v>0</v>
      </c>
      <c r="I27" s="4">
        <v>0</v>
      </c>
      <c r="J27" s="4">
        <v>0</v>
      </c>
      <c r="K27" s="4">
        <v>0</v>
      </c>
      <c r="L27" s="4">
        <v>0</v>
      </c>
      <c r="M27" s="4">
        <v>0</v>
      </c>
      <c r="N27" s="4">
        <v>1</v>
      </c>
      <c r="O27" s="4">
        <v>0</v>
      </c>
      <c r="P27" s="4">
        <v>0</v>
      </c>
      <c r="Q27" s="4">
        <v>0</v>
      </c>
      <c r="R27" s="4">
        <v>0</v>
      </c>
      <c r="S27" s="4">
        <v>0</v>
      </c>
      <c r="T27" s="4">
        <v>0</v>
      </c>
      <c r="U27" s="4">
        <v>0</v>
      </c>
      <c r="V27" s="4">
        <v>0</v>
      </c>
      <c r="W27" s="4">
        <v>0</v>
      </c>
      <c r="X27" s="4">
        <v>0</v>
      </c>
      <c r="Y27" s="4">
        <v>0</v>
      </c>
      <c r="Z27" s="6">
        <f t="shared" si="0"/>
        <v>1</v>
      </c>
    </row>
    <row r="28" spans="1:26" ht="12.75">
      <c r="A28" t="s">
        <v>442</v>
      </c>
      <c r="B28" s="4">
        <v>0</v>
      </c>
      <c r="C28" s="4">
        <v>0</v>
      </c>
      <c r="D28" s="4">
        <v>0</v>
      </c>
      <c r="E28" s="4">
        <v>0</v>
      </c>
      <c r="F28" s="4">
        <v>0</v>
      </c>
      <c r="G28" s="4">
        <v>0</v>
      </c>
      <c r="H28" s="4">
        <v>0</v>
      </c>
      <c r="I28" s="4">
        <v>0</v>
      </c>
      <c r="J28" s="4">
        <v>0</v>
      </c>
      <c r="K28" s="4">
        <v>0</v>
      </c>
      <c r="L28" s="4">
        <v>0</v>
      </c>
      <c r="M28" s="4">
        <v>0</v>
      </c>
      <c r="N28" s="4">
        <v>0</v>
      </c>
      <c r="O28" s="4">
        <v>0</v>
      </c>
      <c r="P28" s="4">
        <v>0</v>
      </c>
      <c r="Q28" s="4">
        <v>0</v>
      </c>
      <c r="R28" s="4">
        <v>0</v>
      </c>
      <c r="S28" s="4">
        <v>0</v>
      </c>
      <c r="T28" s="4">
        <v>0</v>
      </c>
      <c r="U28" s="4">
        <v>1</v>
      </c>
      <c r="V28" s="4">
        <v>0</v>
      </c>
      <c r="W28" s="4">
        <v>0</v>
      </c>
      <c r="X28" s="4">
        <v>0</v>
      </c>
      <c r="Y28" s="4">
        <v>0</v>
      </c>
      <c r="Z28" s="6">
        <f t="shared" si="0"/>
        <v>1</v>
      </c>
    </row>
    <row r="29" spans="1:26" ht="12.75">
      <c r="A29" t="s">
        <v>443</v>
      </c>
      <c r="B29" s="4">
        <v>0</v>
      </c>
      <c r="C29" s="4">
        <v>0</v>
      </c>
      <c r="D29" s="4">
        <v>0</v>
      </c>
      <c r="E29" s="4">
        <v>0</v>
      </c>
      <c r="F29" s="4">
        <v>0</v>
      </c>
      <c r="G29" s="4">
        <v>0</v>
      </c>
      <c r="H29" s="4">
        <v>0</v>
      </c>
      <c r="I29" s="4">
        <v>0</v>
      </c>
      <c r="J29" s="4">
        <v>0</v>
      </c>
      <c r="K29" s="4">
        <v>0</v>
      </c>
      <c r="L29" s="4">
        <v>0</v>
      </c>
      <c r="M29" s="4">
        <v>0</v>
      </c>
      <c r="N29" s="4">
        <v>0</v>
      </c>
      <c r="O29" s="4">
        <v>0</v>
      </c>
      <c r="P29" s="4">
        <v>0</v>
      </c>
      <c r="Q29" s="4">
        <v>0</v>
      </c>
      <c r="R29" s="4">
        <v>0</v>
      </c>
      <c r="S29" s="4">
        <v>1</v>
      </c>
      <c r="T29" s="4">
        <v>0</v>
      </c>
      <c r="U29" s="4">
        <v>0</v>
      </c>
      <c r="V29" s="4">
        <v>0</v>
      </c>
      <c r="W29" s="4">
        <v>0</v>
      </c>
      <c r="X29" s="4">
        <v>0</v>
      </c>
      <c r="Y29" s="4">
        <v>0</v>
      </c>
      <c r="Z29" s="6">
        <f t="shared" si="0"/>
        <v>1</v>
      </c>
    </row>
    <row r="30" spans="1:26" ht="12.75">
      <c r="A30" t="s">
        <v>444</v>
      </c>
      <c r="B30" s="4">
        <v>0</v>
      </c>
      <c r="C30" s="4">
        <v>0</v>
      </c>
      <c r="D30" s="4">
        <v>0</v>
      </c>
      <c r="E30" s="4">
        <v>0</v>
      </c>
      <c r="F30" s="4">
        <v>0</v>
      </c>
      <c r="G30" s="4">
        <v>0</v>
      </c>
      <c r="H30" s="4">
        <v>0</v>
      </c>
      <c r="I30" s="4">
        <v>0</v>
      </c>
      <c r="J30" s="4">
        <v>0</v>
      </c>
      <c r="K30" s="4">
        <v>0</v>
      </c>
      <c r="L30" s="4">
        <v>0</v>
      </c>
      <c r="M30" s="4">
        <v>0</v>
      </c>
      <c r="N30" s="4">
        <v>0</v>
      </c>
      <c r="O30" s="4">
        <v>1</v>
      </c>
      <c r="P30" s="4">
        <v>0</v>
      </c>
      <c r="Q30" s="4">
        <v>0</v>
      </c>
      <c r="R30" s="4">
        <v>1</v>
      </c>
      <c r="S30" s="4">
        <v>0</v>
      </c>
      <c r="T30" s="4">
        <v>0</v>
      </c>
      <c r="U30" s="4">
        <v>0</v>
      </c>
      <c r="V30" s="4">
        <v>0</v>
      </c>
      <c r="W30" s="4">
        <v>0</v>
      </c>
      <c r="X30" s="4">
        <v>0</v>
      </c>
      <c r="Y30" s="4">
        <v>0</v>
      </c>
      <c r="Z30" s="6">
        <f t="shared" si="0"/>
        <v>2</v>
      </c>
    </row>
    <row r="31" spans="1:26" ht="12.75">
      <c r="A31" t="s">
        <v>445</v>
      </c>
      <c r="B31" s="4">
        <v>0</v>
      </c>
      <c r="C31" s="4">
        <v>0</v>
      </c>
      <c r="D31" s="4">
        <v>0</v>
      </c>
      <c r="E31" s="4">
        <v>0</v>
      </c>
      <c r="F31" s="4">
        <v>0</v>
      </c>
      <c r="G31" s="4">
        <v>0</v>
      </c>
      <c r="H31" s="4">
        <v>0</v>
      </c>
      <c r="I31" s="4">
        <v>0</v>
      </c>
      <c r="J31" s="4">
        <v>0</v>
      </c>
      <c r="K31" s="4">
        <v>0</v>
      </c>
      <c r="L31" s="4">
        <v>0</v>
      </c>
      <c r="M31" s="4">
        <v>0</v>
      </c>
      <c r="N31" s="4">
        <v>0</v>
      </c>
      <c r="O31" s="4">
        <v>0</v>
      </c>
      <c r="P31" s="4">
        <v>0</v>
      </c>
      <c r="Q31" s="4">
        <v>0</v>
      </c>
      <c r="R31" s="4">
        <v>0</v>
      </c>
      <c r="S31" s="4">
        <v>0</v>
      </c>
      <c r="T31" s="4">
        <v>0</v>
      </c>
      <c r="U31" s="4">
        <v>2</v>
      </c>
      <c r="V31" s="4">
        <v>0</v>
      </c>
      <c r="W31" s="4">
        <v>0</v>
      </c>
      <c r="X31" s="4">
        <v>0</v>
      </c>
      <c r="Y31" s="4">
        <v>0</v>
      </c>
      <c r="Z31" s="6">
        <f t="shared" si="0"/>
        <v>2</v>
      </c>
    </row>
    <row r="32" spans="1:26" ht="12.75">
      <c r="A32" s="2" t="s">
        <v>418</v>
      </c>
      <c r="B32" s="6">
        <f aca="true" t="shared" si="1" ref="B32:Z32">SUM(B7:B31)</f>
        <v>0</v>
      </c>
      <c r="C32" s="6">
        <f t="shared" si="1"/>
        <v>0</v>
      </c>
      <c r="D32" s="6">
        <f t="shared" si="1"/>
        <v>0</v>
      </c>
      <c r="E32" s="6">
        <f t="shared" si="1"/>
        <v>0</v>
      </c>
      <c r="F32" s="6">
        <f t="shared" si="1"/>
        <v>0</v>
      </c>
      <c r="G32" s="6">
        <f t="shared" si="1"/>
        <v>2</v>
      </c>
      <c r="H32" s="6">
        <f t="shared" si="1"/>
        <v>0</v>
      </c>
      <c r="I32" s="6">
        <f t="shared" si="1"/>
        <v>2</v>
      </c>
      <c r="J32" s="6">
        <f t="shared" si="1"/>
        <v>1</v>
      </c>
      <c r="K32" s="6">
        <f t="shared" si="1"/>
        <v>5</v>
      </c>
      <c r="L32" s="6">
        <f t="shared" si="1"/>
        <v>1</v>
      </c>
      <c r="M32" s="6">
        <f t="shared" si="1"/>
        <v>15</v>
      </c>
      <c r="N32" s="6">
        <f t="shared" si="1"/>
        <v>15</v>
      </c>
      <c r="O32" s="6">
        <f t="shared" si="1"/>
        <v>43</v>
      </c>
      <c r="P32" s="6">
        <f t="shared" si="1"/>
        <v>12</v>
      </c>
      <c r="Q32" s="6">
        <f t="shared" si="1"/>
        <v>45</v>
      </c>
      <c r="R32" s="6">
        <f t="shared" si="1"/>
        <v>22</v>
      </c>
      <c r="S32" s="6">
        <f t="shared" si="1"/>
        <v>52</v>
      </c>
      <c r="T32" s="6">
        <f t="shared" si="1"/>
        <v>9</v>
      </c>
      <c r="U32" s="6">
        <f t="shared" si="1"/>
        <v>30</v>
      </c>
      <c r="V32" s="6">
        <f t="shared" si="1"/>
        <v>2</v>
      </c>
      <c r="W32" s="6">
        <f t="shared" si="1"/>
        <v>5</v>
      </c>
      <c r="X32" s="6">
        <f t="shared" si="1"/>
        <v>0</v>
      </c>
      <c r="Y32" s="6">
        <f t="shared" si="1"/>
        <v>0</v>
      </c>
      <c r="Z32" s="6">
        <f t="shared" si="1"/>
        <v>261</v>
      </c>
    </row>
  </sheetData>
  <sheetProtection/>
  <printOptions/>
  <pageMargins left="0.75" right="0.75" top="1" bottom="1" header="0.5" footer="0.5"/>
  <pageSetup fitToHeight="0" fitToWidth="0"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7.25">
      <c r="A1" s="1" t="s">
        <v>86</v>
      </c>
    </row>
    <row r="3" ht="12.75">
      <c r="A3" s="2" t="s">
        <v>87</v>
      </c>
    </row>
  </sheetData>
  <sheetProtection/>
  <printOptions/>
  <pageMargins left="0.75" right="0.75" top="1" bottom="1" header="0.5" footer="0.5"/>
  <pageSetup fitToHeight="0" fitToWidth="0"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1:N32"/>
  <sheetViews>
    <sheetView zoomScalePageLayoutView="0" workbookViewId="0" topLeftCell="A1">
      <selection activeCell="A1" sqref="A1"/>
    </sheetView>
  </sheetViews>
  <sheetFormatPr defaultColWidth="9.140625" defaultRowHeight="12.75"/>
  <sheetData>
    <row r="1" ht="17.25">
      <c r="A1" s="1" t="s">
        <v>518</v>
      </c>
    </row>
    <row r="5" spans="2:14" ht="12.75">
      <c r="B5" s="2" t="s">
        <v>519</v>
      </c>
      <c r="D5" s="2" t="s">
        <v>520</v>
      </c>
      <c r="F5" s="2" t="s">
        <v>521</v>
      </c>
      <c r="H5" s="2" t="s">
        <v>522</v>
      </c>
      <c r="J5" s="2" t="s">
        <v>523</v>
      </c>
      <c r="L5" s="2" t="s">
        <v>524</v>
      </c>
      <c r="N5" s="2" t="s">
        <v>491</v>
      </c>
    </row>
    <row r="6" spans="1:13" ht="12.75">
      <c r="A6" s="2" t="s">
        <v>413</v>
      </c>
      <c r="B6" t="s">
        <v>419</v>
      </c>
      <c r="C6" t="s">
        <v>420</v>
      </c>
      <c r="D6" t="s">
        <v>419</v>
      </c>
      <c r="E6" t="s">
        <v>420</v>
      </c>
      <c r="F6" t="s">
        <v>419</v>
      </c>
      <c r="G6" t="s">
        <v>420</v>
      </c>
      <c r="H6" t="s">
        <v>419</v>
      </c>
      <c r="I6" t="s">
        <v>420</v>
      </c>
      <c r="J6" t="s">
        <v>419</v>
      </c>
      <c r="K6" t="s">
        <v>420</v>
      </c>
      <c r="L6" t="s">
        <v>419</v>
      </c>
      <c r="M6" t="s">
        <v>420</v>
      </c>
    </row>
    <row r="7" spans="1:14" ht="12.75">
      <c r="A7" t="s">
        <v>421</v>
      </c>
      <c r="B7" s="4">
        <v>0</v>
      </c>
      <c r="C7" s="4">
        <v>0</v>
      </c>
      <c r="D7" s="4">
        <v>0</v>
      </c>
      <c r="E7" s="4">
        <v>0</v>
      </c>
      <c r="F7" s="4">
        <v>0</v>
      </c>
      <c r="G7" s="4">
        <v>0</v>
      </c>
      <c r="H7" s="4">
        <v>1</v>
      </c>
      <c r="I7" s="4">
        <v>0</v>
      </c>
      <c r="J7" s="4">
        <v>0</v>
      </c>
      <c r="K7" s="4">
        <v>0</v>
      </c>
      <c r="L7" s="4">
        <v>0</v>
      </c>
      <c r="M7" s="4">
        <v>0</v>
      </c>
      <c r="N7" s="6">
        <f aca="true" t="shared" si="0" ref="N7:N31">SUM(B7:M7)</f>
        <v>1</v>
      </c>
    </row>
    <row r="8" spans="1:14" ht="12.75">
      <c r="A8" t="s">
        <v>422</v>
      </c>
      <c r="B8" s="4">
        <v>0</v>
      </c>
      <c r="C8" s="4">
        <v>0</v>
      </c>
      <c r="D8" s="4">
        <v>0</v>
      </c>
      <c r="E8" s="4">
        <v>0</v>
      </c>
      <c r="F8" s="4">
        <v>0</v>
      </c>
      <c r="G8" s="4">
        <v>0</v>
      </c>
      <c r="H8" s="4">
        <v>2</v>
      </c>
      <c r="I8" s="4">
        <v>1</v>
      </c>
      <c r="J8" s="4">
        <v>0</v>
      </c>
      <c r="K8" s="4">
        <v>0</v>
      </c>
      <c r="L8" s="4">
        <v>0</v>
      </c>
      <c r="M8" s="4">
        <v>0</v>
      </c>
      <c r="N8" s="6">
        <f t="shared" si="0"/>
        <v>3</v>
      </c>
    </row>
    <row r="9" spans="1:14" ht="12.75">
      <c r="A9" t="s">
        <v>423</v>
      </c>
      <c r="B9" s="4">
        <v>0</v>
      </c>
      <c r="C9" s="4">
        <v>0</v>
      </c>
      <c r="D9" s="4">
        <v>0</v>
      </c>
      <c r="E9" s="4">
        <v>1</v>
      </c>
      <c r="F9" s="4">
        <v>0</v>
      </c>
      <c r="G9" s="4">
        <v>1</v>
      </c>
      <c r="H9" s="4">
        <v>3</v>
      </c>
      <c r="I9" s="4">
        <v>4</v>
      </c>
      <c r="J9" s="4">
        <v>0</v>
      </c>
      <c r="K9" s="4">
        <v>0</v>
      </c>
      <c r="L9" s="4">
        <v>0</v>
      </c>
      <c r="M9" s="4">
        <v>0</v>
      </c>
      <c r="N9" s="6">
        <f t="shared" si="0"/>
        <v>9</v>
      </c>
    </row>
    <row r="10" spans="1:14" ht="12.75">
      <c r="A10" t="s">
        <v>424</v>
      </c>
      <c r="B10" s="4">
        <v>0</v>
      </c>
      <c r="C10" s="4">
        <v>0</v>
      </c>
      <c r="D10" s="4">
        <v>0</v>
      </c>
      <c r="E10" s="4">
        <v>3</v>
      </c>
      <c r="F10" s="4">
        <v>0</v>
      </c>
      <c r="G10" s="4">
        <v>0</v>
      </c>
      <c r="H10" s="4">
        <v>2</v>
      </c>
      <c r="I10" s="4">
        <v>4</v>
      </c>
      <c r="J10" s="4">
        <v>0</v>
      </c>
      <c r="K10" s="4">
        <v>0</v>
      </c>
      <c r="L10" s="4">
        <v>0</v>
      </c>
      <c r="M10" s="4">
        <v>0</v>
      </c>
      <c r="N10" s="6">
        <f t="shared" si="0"/>
        <v>9</v>
      </c>
    </row>
    <row r="11" spans="1:14" ht="12.75">
      <c r="A11" t="s">
        <v>425</v>
      </c>
      <c r="B11" s="4">
        <v>0</v>
      </c>
      <c r="C11" s="4">
        <v>0</v>
      </c>
      <c r="D11" s="4">
        <v>2</v>
      </c>
      <c r="E11" s="4">
        <v>4</v>
      </c>
      <c r="F11" s="4">
        <v>0</v>
      </c>
      <c r="G11" s="4">
        <v>0</v>
      </c>
      <c r="H11" s="4">
        <v>3</v>
      </c>
      <c r="I11" s="4">
        <v>11</v>
      </c>
      <c r="J11" s="4">
        <v>0</v>
      </c>
      <c r="K11" s="4">
        <v>0</v>
      </c>
      <c r="L11" s="4">
        <v>0</v>
      </c>
      <c r="M11" s="4">
        <v>0</v>
      </c>
      <c r="N11" s="6">
        <f t="shared" si="0"/>
        <v>20</v>
      </c>
    </row>
    <row r="12" spans="1:14" ht="12.75">
      <c r="A12" t="s">
        <v>426</v>
      </c>
      <c r="B12" s="4">
        <v>0</v>
      </c>
      <c r="C12" s="4">
        <v>0</v>
      </c>
      <c r="D12" s="4">
        <v>2</v>
      </c>
      <c r="E12" s="4">
        <v>7</v>
      </c>
      <c r="F12" s="4">
        <v>1</v>
      </c>
      <c r="G12" s="4">
        <v>1</v>
      </c>
      <c r="H12" s="4">
        <v>4</v>
      </c>
      <c r="I12" s="4">
        <v>13</v>
      </c>
      <c r="J12" s="4">
        <v>0</v>
      </c>
      <c r="K12" s="4">
        <v>0</v>
      </c>
      <c r="L12" s="4">
        <v>0</v>
      </c>
      <c r="M12" s="4">
        <v>0</v>
      </c>
      <c r="N12" s="6">
        <f t="shared" si="0"/>
        <v>28</v>
      </c>
    </row>
    <row r="13" spans="1:14" ht="12.75">
      <c r="A13" t="s">
        <v>427</v>
      </c>
      <c r="B13" s="4">
        <v>0</v>
      </c>
      <c r="C13" s="4">
        <v>0</v>
      </c>
      <c r="D13" s="4">
        <v>1</v>
      </c>
      <c r="E13" s="4">
        <v>3</v>
      </c>
      <c r="F13" s="4">
        <v>0</v>
      </c>
      <c r="G13" s="4">
        <v>0</v>
      </c>
      <c r="H13" s="4">
        <v>3</v>
      </c>
      <c r="I13" s="4">
        <v>8</v>
      </c>
      <c r="J13" s="4">
        <v>0</v>
      </c>
      <c r="K13" s="4">
        <v>0</v>
      </c>
      <c r="L13" s="4">
        <v>0</v>
      </c>
      <c r="M13" s="4">
        <v>0</v>
      </c>
      <c r="N13" s="6">
        <f t="shared" si="0"/>
        <v>15</v>
      </c>
    </row>
    <row r="14" spans="1:14" ht="12.75">
      <c r="A14" t="s">
        <v>428</v>
      </c>
      <c r="B14" s="4">
        <v>0</v>
      </c>
      <c r="C14" s="4">
        <v>0</v>
      </c>
      <c r="D14" s="4">
        <v>0</v>
      </c>
      <c r="E14" s="4">
        <v>1</v>
      </c>
      <c r="F14" s="4">
        <v>0</v>
      </c>
      <c r="G14" s="4">
        <v>0</v>
      </c>
      <c r="H14" s="4">
        <v>1</v>
      </c>
      <c r="I14" s="4">
        <v>3</v>
      </c>
      <c r="J14" s="4">
        <v>0</v>
      </c>
      <c r="K14" s="4">
        <v>0</v>
      </c>
      <c r="L14" s="4">
        <v>0</v>
      </c>
      <c r="M14" s="4">
        <v>0</v>
      </c>
      <c r="N14" s="6">
        <f t="shared" si="0"/>
        <v>5</v>
      </c>
    </row>
    <row r="15" spans="1:14" ht="12.75">
      <c r="A15" t="s">
        <v>429</v>
      </c>
      <c r="B15" s="4">
        <v>0</v>
      </c>
      <c r="C15" s="4">
        <v>0</v>
      </c>
      <c r="D15" s="4">
        <v>0</v>
      </c>
      <c r="E15" s="4">
        <v>0</v>
      </c>
      <c r="F15" s="4">
        <v>0</v>
      </c>
      <c r="G15" s="4">
        <v>0</v>
      </c>
      <c r="H15" s="4">
        <v>0</v>
      </c>
      <c r="I15" s="4">
        <v>2</v>
      </c>
      <c r="J15" s="4">
        <v>0</v>
      </c>
      <c r="K15" s="4">
        <v>0</v>
      </c>
      <c r="L15" s="4">
        <v>0</v>
      </c>
      <c r="M15" s="4">
        <v>1</v>
      </c>
      <c r="N15" s="6">
        <f t="shared" si="0"/>
        <v>3</v>
      </c>
    </row>
    <row r="16" spans="1:14" ht="12.75">
      <c r="A16" t="s">
        <v>430</v>
      </c>
      <c r="B16" s="4">
        <v>0</v>
      </c>
      <c r="C16" s="4">
        <v>2</v>
      </c>
      <c r="D16" s="4">
        <v>6</v>
      </c>
      <c r="E16" s="4">
        <v>17</v>
      </c>
      <c r="F16" s="4">
        <v>0</v>
      </c>
      <c r="G16" s="4">
        <v>1</v>
      </c>
      <c r="H16" s="4">
        <v>3</v>
      </c>
      <c r="I16" s="4">
        <v>9</v>
      </c>
      <c r="J16" s="4">
        <v>0</v>
      </c>
      <c r="K16" s="4">
        <v>0</v>
      </c>
      <c r="L16" s="4">
        <v>0</v>
      </c>
      <c r="M16" s="4">
        <v>0</v>
      </c>
      <c r="N16" s="6">
        <f t="shared" si="0"/>
        <v>38</v>
      </c>
    </row>
    <row r="17" spans="1:14" ht="12.75">
      <c r="A17" t="s">
        <v>431</v>
      </c>
      <c r="B17" s="4">
        <v>0</v>
      </c>
      <c r="C17" s="4">
        <v>1</v>
      </c>
      <c r="D17" s="4">
        <v>3</v>
      </c>
      <c r="E17" s="4">
        <v>23</v>
      </c>
      <c r="F17" s="4">
        <v>1</v>
      </c>
      <c r="G17" s="4">
        <v>2</v>
      </c>
      <c r="H17" s="4">
        <v>3</v>
      </c>
      <c r="I17" s="4">
        <v>7</v>
      </c>
      <c r="J17" s="4">
        <v>0</v>
      </c>
      <c r="K17" s="4">
        <v>0</v>
      </c>
      <c r="L17" s="4">
        <v>0</v>
      </c>
      <c r="M17" s="4">
        <v>0</v>
      </c>
      <c r="N17" s="6">
        <f t="shared" si="0"/>
        <v>40</v>
      </c>
    </row>
    <row r="18" spans="1:14" ht="12.75">
      <c r="A18" t="s">
        <v>432</v>
      </c>
      <c r="B18" s="4">
        <v>0</v>
      </c>
      <c r="C18" s="4">
        <v>3</v>
      </c>
      <c r="D18" s="4">
        <v>5</v>
      </c>
      <c r="E18" s="4">
        <v>11</v>
      </c>
      <c r="F18" s="4">
        <v>0</v>
      </c>
      <c r="G18" s="4">
        <v>1</v>
      </c>
      <c r="H18" s="4">
        <v>2</v>
      </c>
      <c r="I18" s="4">
        <v>12</v>
      </c>
      <c r="J18" s="4">
        <v>0</v>
      </c>
      <c r="K18" s="4">
        <v>0</v>
      </c>
      <c r="L18" s="4">
        <v>0</v>
      </c>
      <c r="M18" s="4">
        <v>0</v>
      </c>
      <c r="N18" s="6">
        <f t="shared" si="0"/>
        <v>34</v>
      </c>
    </row>
    <row r="19" spans="1:14" ht="12.75">
      <c r="A19" t="s">
        <v>433</v>
      </c>
      <c r="B19" s="4">
        <v>0</v>
      </c>
      <c r="C19" s="4">
        <v>0</v>
      </c>
      <c r="D19" s="4">
        <v>2</v>
      </c>
      <c r="E19" s="4">
        <v>8</v>
      </c>
      <c r="F19" s="4">
        <v>0</v>
      </c>
      <c r="G19" s="4">
        <v>1</v>
      </c>
      <c r="H19" s="4">
        <v>0</v>
      </c>
      <c r="I19" s="4">
        <v>6</v>
      </c>
      <c r="J19" s="4">
        <v>0</v>
      </c>
      <c r="K19" s="4">
        <v>0</v>
      </c>
      <c r="L19" s="4">
        <v>0</v>
      </c>
      <c r="M19" s="4">
        <v>0</v>
      </c>
      <c r="N19" s="6">
        <f t="shared" si="0"/>
        <v>17</v>
      </c>
    </row>
    <row r="20" spans="1:14" ht="12.75">
      <c r="A20" t="s">
        <v>434</v>
      </c>
      <c r="B20" s="4">
        <v>0</v>
      </c>
      <c r="C20" s="4">
        <v>0</v>
      </c>
      <c r="D20" s="4">
        <v>2</v>
      </c>
      <c r="E20" s="4">
        <v>1</v>
      </c>
      <c r="F20" s="4">
        <v>1</v>
      </c>
      <c r="G20" s="4">
        <v>1</v>
      </c>
      <c r="H20" s="4">
        <v>1</v>
      </c>
      <c r="I20" s="4">
        <v>3</v>
      </c>
      <c r="J20" s="4">
        <v>0</v>
      </c>
      <c r="K20" s="4">
        <v>0</v>
      </c>
      <c r="L20" s="4">
        <v>0</v>
      </c>
      <c r="M20" s="4">
        <v>0</v>
      </c>
      <c r="N20" s="6">
        <f t="shared" si="0"/>
        <v>9</v>
      </c>
    </row>
    <row r="21" spans="1:14" ht="12.75">
      <c r="A21" t="s">
        <v>435</v>
      </c>
      <c r="B21" s="4">
        <v>0</v>
      </c>
      <c r="C21" s="4">
        <v>0</v>
      </c>
      <c r="D21" s="4">
        <v>3</v>
      </c>
      <c r="E21" s="4">
        <v>4</v>
      </c>
      <c r="F21" s="4">
        <v>1</v>
      </c>
      <c r="G21" s="4">
        <v>0</v>
      </c>
      <c r="H21" s="4">
        <v>1</v>
      </c>
      <c r="I21" s="4">
        <v>6</v>
      </c>
      <c r="J21" s="4">
        <v>0</v>
      </c>
      <c r="K21" s="4">
        <v>0</v>
      </c>
      <c r="L21" s="4">
        <v>0</v>
      </c>
      <c r="M21" s="4">
        <v>0</v>
      </c>
      <c r="N21" s="6">
        <f t="shared" si="0"/>
        <v>15</v>
      </c>
    </row>
    <row r="22" spans="1:14" ht="12.75">
      <c r="A22" t="s">
        <v>436</v>
      </c>
      <c r="B22" s="4">
        <v>0</v>
      </c>
      <c r="C22" s="4">
        <v>2</v>
      </c>
      <c r="D22" s="4">
        <v>0</v>
      </c>
      <c r="E22" s="4">
        <v>1</v>
      </c>
      <c r="F22" s="4">
        <v>0</v>
      </c>
      <c r="G22" s="4">
        <v>0</v>
      </c>
      <c r="H22" s="4">
        <v>0</v>
      </c>
      <c r="I22" s="4">
        <v>0</v>
      </c>
      <c r="J22" s="4">
        <v>0</v>
      </c>
      <c r="K22" s="4">
        <v>0</v>
      </c>
      <c r="L22" s="4">
        <v>0</v>
      </c>
      <c r="M22" s="4">
        <v>0</v>
      </c>
      <c r="N22" s="6">
        <f t="shared" si="0"/>
        <v>3</v>
      </c>
    </row>
    <row r="23" spans="1:14" ht="12.75">
      <c r="A23" t="s">
        <v>437</v>
      </c>
      <c r="B23" s="4">
        <v>1</v>
      </c>
      <c r="C23" s="4">
        <v>0</v>
      </c>
      <c r="D23" s="4">
        <v>0</v>
      </c>
      <c r="E23" s="4">
        <v>0</v>
      </c>
      <c r="F23" s="4">
        <v>0</v>
      </c>
      <c r="G23" s="4">
        <v>0</v>
      </c>
      <c r="H23" s="4">
        <v>0</v>
      </c>
      <c r="I23" s="4">
        <v>1</v>
      </c>
      <c r="J23" s="4">
        <v>0</v>
      </c>
      <c r="K23" s="4">
        <v>0</v>
      </c>
      <c r="L23" s="4">
        <v>0</v>
      </c>
      <c r="M23" s="4">
        <v>0</v>
      </c>
      <c r="N23" s="6">
        <f t="shared" si="0"/>
        <v>2</v>
      </c>
    </row>
    <row r="24" spans="1:14" ht="12.75">
      <c r="A24" t="s">
        <v>438</v>
      </c>
      <c r="B24" s="4">
        <v>0</v>
      </c>
      <c r="C24" s="4">
        <v>1</v>
      </c>
      <c r="D24" s="4">
        <v>0</v>
      </c>
      <c r="E24" s="4">
        <v>0</v>
      </c>
      <c r="F24" s="4">
        <v>0</v>
      </c>
      <c r="G24" s="4">
        <v>0</v>
      </c>
      <c r="H24" s="4">
        <v>0</v>
      </c>
      <c r="I24" s="4">
        <v>0</v>
      </c>
      <c r="J24" s="4">
        <v>0</v>
      </c>
      <c r="K24" s="4">
        <v>0</v>
      </c>
      <c r="L24" s="4">
        <v>0</v>
      </c>
      <c r="M24" s="4">
        <v>0</v>
      </c>
      <c r="N24" s="6">
        <f t="shared" si="0"/>
        <v>1</v>
      </c>
    </row>
    <row r="25" spans="1:14" ht="12.75">
      <c r="A25" t="s">
        <v>439</v>
      </c>
      <c r="B25" s="4">
        <v>0</v>
      </c>
      <c r="C25" s="4">
        <v>1</v>
      </c>
      <c r="D25" s="4">
        <v>0</v>
      </c>
      <c r="E25" s="4">
        <v>0</v>
      </c>
      <c r="F25" s="4">
        <v>0</v>
      </c>
      <c r="G25" s="4">
        <v>0</v>
      </c>
      <c r="H25" s="4">
        <v>0</v>
      </c>
      <c r="I25" s="4">
        <v>0</v>
      </c>
      <c r="J25" s="4">
        <v>0</v>
      </c>
      <c r="K25" s="4">
        <v>0</v>
      </c>
      <c r="L25" s="4">
        <v>0</v>
      </c>
      <c r="M25" s="4">
        <v>0</v>
      </c>
      <c r="N25" s="6">
        <f t="shared" si="0"/>
        <v>1</v>
      </c>
    </row>
    <row r="26" spans="1:14" ht="12.75">
      <c r="A26" t="s">
        <v>440</v>
      </c>
      <c r="B26" s="4">
        <v>0</v>
      </c>
      <c r="C26" s="4">
        <v>1</v>
      </c>
      <c r="D26" s="4">
        <v>0</v>
      </c>
      <c r="E26" s="4">
        <v>0</v>
      </c>
      <c r="F26" s="4">
        <v>0</v>
      </c>
      <c r="G26" s="4">
        <v>0</v>
      </c>
      <c r="H26" s="4">
        <v>0</v>
      </c>
      <c r="I26" s="4">
        <v>0</v>
      </c>
      <c r="J26" s="4">
        <v>0</v>
      </c>
      <c r="K26" s="4">
        <v>0</v>
      </c>
      <c r="L26" s="4">
        <v>0</v>
      </c>
      <c r="M26" s="4">
        <v>0</v>
      </c>
      <c r="N26" s="6">
        <f t="shared" si="0"/>
        <v>1</v>
      </c>
    </row>
    <row r="27" spans="1:14" ht="12.75">
      <c r="A27" t="s">
        <v>441</v>
      </c>
      <c r="B27" s="4">
        <v>0</v>
      </c>
      <c r="C27" s="4">
        <v>0</v>
      </c>
      <c r="D27" s="4">
        <v>1</v>
      </c>
      <c r="E27" s="4">
        <v>0</v>
      </c>
      <c r="F27" s="4">
        <v>0</v>
      </c>
      <c r="G27" s="4">
        <v>0</v>
      </c>
      <c r="H27" s="4">
        <v>0</v>
      </c>
      <c r="I27" s="4">
        <v>0</v>
      </c>
      <c r="J27" s="4">
        <v>0</v>
      </c>
      <c r="K27" s="4">
        <v>0</v>
      </c>
      <c r="L27" s="4">
        <v>0</v>
      </c>
      <c r="M27" s="4">
        <v>0</v>
      </c>
      <c r="N27" s="6">
        <f t="shared" si="0"/>
        <v>1</v>
      </c>
    </row>
    <row r="28" spans="1:14" ht="12.75">
      <c r="A28" t="s">
        <v>442</v>
      </c>
      <c r="B28" s="4">
        <v>0</v>
      </c>
      <c r="C28" s="4">
        <v>1</v>
      </c>
      <c r="D28" s="4">
        <v>0</v>
      </c>
      <c r="E28" s="4">
        <v>0</v>
      </c>
      <c r="F28" s="4">
        <v>0</v>
      </c>
      <c r="G28" s="4">
        <v>0</v>
      </c>
      <c r="H28" s="4">
        <v>0</v>
      </c>
      <c r="I28" s="4">
        <v>0</v>
      </c>
      <c r="J28" s="4">
        <v>0</v>
      </c>
      <c r="K28" s="4">
        <v>0</v>
      </c>
      <c r="L28" s="4">
        <v>0</v>
      </c>
      <c r="M28" s="4">
        <v>0</v>
      </c>
      <c r="N28" s="6">
        <f t="shared" si="0"/>
        <v>1</v>
      </c>
    </row>
    <row r="29" spans="1:14" ht="12.75">
      <c r="A29" t="s">
        <v>443</v>
      </c>
      <c r="B29" s="4">
        <v>0</v>
      </c>
      <c r="C29" s="4">
        <v>0</v>
      </c>
      <c r="D29" s="4">
        <v>0</v>
      </c>
      <c r="E29" s="4">
        <v>0</v>
      </c>
      <c r="F29" s="4">
        <v>0</v>
      </c>
      <c r="G29" s="4">
        <v>0</v>
      </c>
      <c r="H29" s="4">
        <v>0</v>
      </c>
      <c r="I29" s="4">
        <v>1</v>
      </c>
      <c r="J29" s="4">
        <v>0</v>
      </c>
      <c r="K29" s="4">
        <v>0</v>
      </c>
      <c r="L29" s="4">
        <v>0</v>
      </c>
      <c r="M29" s="4">
        <v>0</v>
      </c>
      <c r="N29" s="6">
        <f t="shared" si="0"/>
        <v>1</v>
      </c>
    </row>
    <row r="30" spans="1:14" ht="12.75">
      <c r="A30" t="s">
        <v>444</v>
      </c>
      <c r="B30" s="4">
        <v>1</v>
      </c>
      <c r="C30" s="4">
        <v>0</v>
      </c>
      <c r="D30" s="4">
        <v>0</v>
      </c>
      <c r="E30" s="4">
        <v>0</v>
      </c>
      <c r="F30" s="4">
        <v>0</v>
      </c>
      <c r="G30" s="4">
        <v>0</v>
      </c>
      <c r="H30" s="4">
        <v>0</v>
      </c>
      <c r="I30" s="4">
        <v>1</v>
      </c>
      <c r="J30" s="4">
        <v>0</v>
      </c>
      <c r="K30" s="4">
        <v>0</v>
      </c>
      <c r="L30" s="4">
        <v>0</v>
      </c>
      <c r="M30" s="4">
        <v>0</v>
      </c>
      <c r="N30" s="6">
        <f t="shared" si="0"/>
        <v>2</v>
      </c>
    </row>
    <row r="31" spans="1:14" ht="12.75">
      <c r="A31" t="s">
        <v>445</v>
      </c>
      <c r="B31" s="4">
        <v>0</v>
      </c>
      <c r="C31" s="4">
        <v>2</v>
      </c>
      <c r="D31" s="4">
        <v>0</v>
      </c>
      <c r="E31" s="4">
        <v>0</v>
      </c>
      <c r="F31" s="4">
        <v>0</v>
      </c>
      <c r="G31" s="4">
        <v>0</v>
      </c>
      <c r="H31" s="4">
        <v>0</v>
      </c>
      <c r="I31" s="4">
        <v>0</v>
      </c>
      <c r="J31" s="4">
        <v>0</v>
      </c>
      <c r="K31" s="4">
        <v>0</v>
      </c>
      <c r="L31" s="4">
        <v>0</v>
      </c>
      <c r="M31" s="4">
        <v>0</v>
      </c>
      <c r="N31" s="6">
        <f t="shared" si="0"/>
        <v>2</v>
      </c>
    </row>
    <row r="32" spans="1:14" ht="12.75">
      <c r="A32" s="2" t="s">
        <v>418</v>
      </c>
      <c r="B32" s="6">
        <f aca="true" t="shared" si="1" ref="B32:N32">SUM(B7:B31)</f>
        <v>2</v>
      </c>
      <c r="C32" s="6">
        <f t="shared" si="1"/>
        <v>14</v>
      </c>
      <c r="D32" s="6">
        <f t="shared" si="1"/>
        <v>27</v>
      </c>
      <c r="E32" s="6">
        <f t="shared" si="1"/>
        <v>84</v>
      </c>
      <c r="F32" s="6">
        <f t="shared" si="1"/>
        <v>4</v>
      </c>
      <c r="G32" s="6">
        <f t="shared" si="1"/>
        <v>8</v>
      </c>
      <c r="H32" s="6">
        <f t="shared" si="1"/>
        <v>29</v>
      </c>
      <c r="I32" s="6">
        <f t="shared" si="1"/>
        <v>92</v>
      </c>
      <c r="J32" s="6">
        <f t="shared" si="1"/>
        <v>0</v>
      </c>
      <c r="K32" s="6">
        <f t="shared" si="1"/>
        <v>0</v>
      </c>
      <c r="L32" s="6">
        <f t="shared" si="1"/>
        <v>0</v>
      </c>
      <c r="M32" s="6">
        <f t="shared" si="1"/>
        <v>1</v>
      </c>
      <c r="N32" s="6">
        <f t="shared" si="1"/>
        <v>261</v>
      </c>
    </row>
  </sheetData>
  <sheetProtection/>
  <printOptions/>
  <pageMargins left="0.75" right="0.75" top="1" bottom="1" header="0.5" footer="0.5"/>
  <pageSetup fitToHeight="0" fitToWidth="0"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1:X32"/>
  <sheetViews>
    <sheetView zoomScalePageLayoutView="0" workbookViewId="0" topLeftCell="A1">
      <selection activeCell="A1" sqref="A1"/>
    </sheetView>
  </sheetViews>
  <sheetFormatPr defaultColWidth="9.140625" defaultRowHeight="12.75"/>
  <sheetData>
    <row r="1" ht="17.25">
      <c r="A1" s="1" t="s">
        <v>525</v>
      </c>
    </row>
    <row r="5" spans="2:24" ht="12.75">
      <c r="B5" s="2" t="s">
        <v>135</v>
      </c>
      <c r="D5" s="2" t="s">
        <v>526</v>
      </c>
      <c r="F5" s="2" t="s">
        <v>527</v>
      </c>
      <c r="H5" s="2" t="s">
        <v>528</v>
      </c>
      <c r="J5" s="2" t="s">
        <v>529</v>
      </c>
      <c r="L5" s="2" t="s">
        <v>530</v>
      </c>
      <c r="N5" s="2" t="s">
        <v>531</v>
      </c>
      <c r="P5" s="2" t="s">
        <v>532</v>
      </c>
      <c r="R5" s="2" t="s">
        <v>533</v>
      </c>
      <c r="T5" s="2" t="s">
        <v>534</v>
      </c>
      <c r="V5" s="2" t="s">
        <v>535</v>
      </c>
      <c r="X5" s="2" t="s">
        <v>418</v>
      </c>
    </row>
    <row r="6" spans="1:23" ht="12.75">
      <c r="A6" s="2" t="s">
        <v>413</v>
      </c>
      <c r="B6" t="s">
        <v>419</v>
      </c>
      <c r="C6" t="s">
        <v>420</v>
      </c>
      <c r="D6" t="s">
        <v>419</v>
      </c>
      <c r="E6" t="s">
        <v>420</v>
      </c>
      <c r="F6" t="s">
        <v>419</v>
      </c>
      <c r="G6" t="s">
        <v>420</v>
      </c>
      <c r="H6" t="s">
        <v>419</v>
      </c>
      <c r="I6" t="s">
        <v>420</v>
      </c>
      <c r="J6" t="s">
        <v>419</v>
      </c>
      <c r="K6" t="s">
        <v>420</v>
      </c>
      <c r="L6" t="s">
        <v>419</v>
      </c>
      <c r="M6" t="s">
        <v>420</v>
      </c>
      <c r="N6" t="s">
        <v>419</v>
      </c>
      <c r="O6" t="s">
        <v>420</v>
      </c>
      <c r="P6" t="s">
        <v>419</v>
      </c>
      <c r="Q6" t="s">
        <v>420</v>
      </c>
      <c r="R6" t="s">
        <v>419</v>
      </c>
      <c r="S6" t="s">
        <v>420</v>
      </c>
      <c r="T6" t="s">
        <v>419</v>
      </c>
      <c r="U6" t="s">
        <v>420</v>
      </c>
      <c r="V6" t="s">
        <v>419</v>
      </c>
      <c r="W6" t="s">
        <v>420</v>
      </c>
    </row>
    <row r="7" spans="1:24" ht="12.75">
      <c r="A7" t="s">
        <v>421</v>
      </c>
      <c r="B7" s="4">
        <v>44</v>
      </c>
      <c r="C7" s="4">
        <v>0</v>
      </c>
      <c r="D7" s="4">
        <v>2</v>
      </c>
      <c r="E7" s="4">
        <v>0</v>
      </c>
      <c r="F7" s="4">
        <v>0</v>
      </c>
      <c r="G7" s="4">
        <v>0</v>
      </c>
      <c r="H7" s="4">
        <v>0</v>
      </c>
      <c r="I7" s="4">
        <v>0</v>
      </c>
      <c r="J7" s="4">
        <v>0</v>
      </c>
      <c r="K7" s="4">
        <v>0</v>
      </c>
      <c r="L7" s="4">
        <v>3</v>
      </c>
      <c r="M7" s="4">
        <v>0</v>
      </c>
      <c r="N7" s="4">
        <v>0</v>
      </c>
      <c r="O7" s="4">
        <v>0</v>
      </c>
      <c r="P7" s="4">
        <v>0</v>
      </c>
      <c r="Q7" s="4">
        <v>0</v>
      </c>
      <c r="R7" s="4">
        <v>0</v>
      </c>
      <c r="S7" s="4">
        <v>0</v>
      </c>
      <c r="T7" s="4">
        <v>0</v>
      </c>
      <c r="U7" s="4">
        <v>0</v>
      </c>
      <c r="V7" s="4">
        <v>0</v>
      </c>
      <c r="W7" s="4">
        <v>0</v>
      </c>
      <c r="X7" s="6">
        <f aca="true" t="shared" si="0" ref="X7:X31">SUM(B7:W7)</f>
        <v>49</v>
      </c>
    </row>
    <row r="8" spans="1:24" ht="12.75">
      <c r="A8" t="s">
        <v>422</v>
      </c>
      <c r="B8" s="4">
        <v>70</v>
      </c>
      <c r="C8" s="4">
        <v>39</v>
      </c>
      <c r="D8" s="4">
        <v>0</v>
      </c>
      <c r="E8" s="4">
        <v>0</v>
      </c>
      <c r="F8" s="4">
        <v>0</v>
      </c>
      <c r="G8" s="4">
        <v>0</v>
      </c>
      <c r="H8" s="4">
        <v>0</v>
      </c>
      <c r="I8" s="4">
        <v>0</v>
      </c>
      <c r="J8" s="4">
        <v>0</v>
      </c>
      <c r="K8" s="4">
        <v>0</v>
      </c>
      <c r="L8" s="4">
        <v>5</v>
      </c>
      <c r="M8" s="4">
        <v>0</v>
      </c>
      <c r="N8" s="4">
        <v>0</v>
      </c>
      <c r="O8" s="4">
        <v>0</v>
      </c>
      <c r="P8" s="4">
        <v>0</v>
      </c>
      <c r="Q8" s="4">
        <v>0</v>
      </c>
      <c r="R8" s="4">
        <v>0</v>
      </c>
      <c r="S8" s="4">
        <v>0</v>
      </c>
      <c r="T8" s="4">
        <v>1</v>
      </c>
      <c r="U8" s="4">
        <v>1</v>
      </c>
      <c r="V8" s="4">
        <v>0</v>
      </c>
      <c r="W8" s="4">
        <v>0</v>
      </c>
      <c r="X8" s="6">
        <f t="shared" si="0"/>
        <v>116</v>
      </c>
    </row>
    <row r="9" spans="1:24" ht="12.75">
      <c r="A9" t="s">
        <v>423</v>
      </c>
      <c r="B9" s="4">
        <v>97</v>
      </c>
      <c r="C9" s="4">
        <v>192</v>
      </c>
      <c r="D9" s="4">
        <v>0</v>
      </c>
      <c r="E9" s="4">
        <v>41</v>
      </c>
      <c r="F9" s="4">
        <v>0</v>
      </c>
      <c r="G9" s="4">
        <v>0</v>
      </c>
      <c r="H9" s="4">
        <v>0</v>
      </c>
      <c r="I9" s="4">
        <v>7</v>
      </c>
      <c r="J9" s="4">
        <v>0</v>
      </c>
      <c r="K9" s="4">
        <v>0</v>
      </c>
      <c r="L9" s="4">
        <v>29</v>
      </c>
      <c r="M9" s="4">
        <v>23</v>
      </c>
      <c r="N9" s="4">
        <v>0</v>
      </c>
      <c r="O9" s="4">
        <v>0</v>
      </c>
      <c r="P9" s="4">
        <v>0</v>
      </c>
      <c r="Q9" s="4">
        <v>0</v>
      </c>
      <c r="R9" s="4">
        <v>0</v>
      </c>
      <c r="S9" s="4">
        <v>0</v>
      </c>
      <c r="T9" s="4">
        <v>10</v>
      </c>
      <c r="U9" s="4">
        <v>22</v>
      </c>
      <c r="V9" s="4">
        <v>0</v>
      </c>
      <c r="W9" s="4">
        <v>0</v>
      </c>
      <c r="X9" s="6">
        <f t="shared" si="0"/>
        <v>421</v>
      </c>
    </row>
    <row r="10" spans="1:24" ht="12.75">
      <c r="A10" t="s">
        <v>424</v>
      </c>
      <c r="B10" s="4">
        <v>62</v>
      </c>
      <c r="C10" s="4">
        <v>232</v>
      </c>
      <c r="D10" s="4">
        <v>16</v>
      </c>
      <c r="E10" s="4">
        <v>68</v>
      </c>
      <c r="F10" s="4">
        <v>0</v>
      </c>
      <c r="G10" s="4">
        <v>0</v>
      </c>
      <c r="H10" s="4">
        <v>0</v>
      </c>
      <c r="I10" s="4">
        <v>0</v>
      </c>
      <c r="J10" s="4">
        <v>0</v>
      </c>
      <c r="K10" s="4">
        <v>0</v>
      </c>
      <c r="L10" s="4">
        <v>8</v>
      </c>
      <c r="M10" s="4">
        <v>29</v>
      </c>
      <c r="N10" s="4">
        <v>0</v>
      </c>
      <c r="O10" s="4">
        <v>0</v>
      </c>
      <c r="P10" s="4">
        <v>0</v>
      </c>
      <c r="Q10" s="4">
        <v>1</v>
      </c>
      <c r="R10" s="4">
        <v>0</v>
      </c>
      <c r="S10" s="4">
        <v>0</v>
      </c>
      <c r="T10" s="4">
        <v>5</v>
      </c>
      <c r="U10" s="4">
        <v>27</v>
      </c>
      <c r="V10" s="4">
        <v>0</v>
      </c>
      <c r="W10" s="4">
        <v>0</v>
      </c>
      <c r="X10" s="6">
        <f t="shared" si="0"/>
        <v>448</v>
      </c>
    </row>
    <row r="11" spans="1:24" ht="12.75">
      <c r="A11" t="s">
        <v>425</v>
      </c>
      <c r="B11" s="4">
        <v>161</v>
      </c>
      <c r="C11" s="4">
        <v>494</v>
      </c>
      <c r="D11" s="4">
        <v>19</v>
      </c>
      <c r="E11" s="4">
        <v>46</v>
      </c>
      <c r="F11" s="4">
        <v>0</v>
      </c>
      <c r="G11" s="4">
        <v>0</v>
      </c>
      <c r="H11" s="4">
        <v>0</v>
      </c>
      <c r="I11" s="4">
        <v>0</v>
      </c>
      <c r="J11" s="4">
        <v>0</v>
      </c>
      <c r="K11" s="4">
        <v>0</v>
      </c>
      <c r="L11" s="4">
        <v>19</v>
      </c>
      <c r="M11" s="4">
        <v>63</v>
      </c>
      <c r="N11" s="4">
        <v>0</v>
      </c>
      <c r="O11" s="4">
        <v>0</v>
      </c>
      <c r="P11" s="4">
        <v>0</v>
      </c>
      <c r="Q11" s="4">
        <v>0</v>
      </c>
      <c r="R11" s="4">
        <v>0</v>
      </c>
      <c r="S11" s="4">
        <v>2</v>
      </c>
      <c r="T11" s="4">
        <v>15</v>
      </c>
      <c r="U11" s="4">
        <v>49</v>
      </c>
      <c r="V11" s="4">
        <v>0</v>
      </c>
      <c r="W11" s="4">
        <v>0</v>
      </c>
      <c r="X11" s="6">
        <f t="shared" si="0"/>
        <v>868</v>
      </c>
    </row>
    <row r="12" spans="1:24" ht="12.75">
      <c r="A12" t="s">
        <v>426</v>
      </c>
      <c r="B12" s="4">
        <v>218</v>
      </c>
      <c r="C12" s="4">
        <v>641</v>
      </c>
      <c r="D12" s="4">
        <v>51</v>
      </c>
      <c r="E12" s="4">
        <v>98</v>
      </c>
      <c r="F12" s="4">
        <v>0</v>
      </c>
      <c r="G12" s="4">
        <v>0</v>
      </c>
      <c r="H12" s="4">
        <v>0</v>
      </c>
      <c r="I12" s="4">
        <v>25</v>
      </c>
      <c r="J12" s="4">
        <v>0</v>
      </c>
      <c r="K12" s="4">
        <v>7</v>
      </c>
      <c r="L12" s="4">
        <v>27</v>
      </c>
      <c r="M12" s="4">
        <v>93</v>
      </c>
      <c r="N12" s="4">
        <v>0</v>
      </c>
      <c r="O12" s="4">
        <v>0</v>
      </c>
      <c r="P12" s="4">
        <v>0</v>
      </c>
      <c r="Q12" s="4">
        <v>1</v>
      </c>
      <c r="R12" s="4">
        <v>0</v>
      </c>
      <c r="S12" s="4">
        <v>9</v>
      </c>
      <c r="T12" s="4">
        <v>26</v>
      </c>
      <c r="U12" s="4">
        <v>67</v>
      </c>
      <c r="V12" s="4">
        <v>0</v>
      </c>
      <c r="W12" s="4">
        <v>0</v>
      </c>
      <c r="X12" s="6">
        <f t="shared" si="0"/>
        <v>1263</v>
      </c>
    </row>
    <row r="13" spans="1:24" ht="12.75">
      <c r="A13" t="s">
        <v>427</v>
      </c>
      <c r="B13" s="4">
        <v>119</v>
      </c>
      <c r="C13" s="4">
        <v>342</v>
      </c>
      <c r="D13" s="4">
        <v>35</v>
      </c>
      <c r="E13" s="4">
        <v>202</v>
      </c>
      <c r="F13" s="4">
        <v>24</v>
      </c>
      <c r="G13" s="4">
        <v>0</v>
      </c>
      <c r="H13" s="4">
        <v>27</v>
      </c>
      <c r="I13" s="4">
        <v>41</v>
      </c>
      <c r="J13" s="4">
        <v>1</v>
      </c>
      <c r="K13" s="4">
        <v>40</v>
      </c>
      <c r="L13" s="4">
        <v>41</v>
      </c>
      <c r="M13" s="4">
        <v>49</v>
      </c>
      <c r="N13" s="4">
        <v>0</v>
      </c>
      <c r="O13" s="4">
        <v>0</v>
      </c>
      <c r="P13" s="4">
        <v>0</v>
      </c>
      <c r="Q13" s="4">
        <v>0</v>
      </c>
      <c r="R13" s="4">
        <v>0</v>
      </c>
      <c r="S13" s="4">
        <v>2</v>
      </c>
      <c r="T13" s="4">
        <v>6</v>
      </c>
      <c r="U13" s="4">
        <v>44</v>
      </c>
      <c r="V13" s="4">
        <v>0</v>
      </c>
      <c r="W13" s="4">
        <v>0</v>
      </c>
      <c r="X13" s="6">
        <f t="shared" si="0"/>
        <v>973</v>
      </c>
    </row>
    <row r="14" spans="1:24" ht="12.75">
      <c r="A14" t="s">
        <v>428</v>
      </c>
      <c r="B14" s="4">
        <v>31</v>
      </c>
      <c r="C14" s="4">
        <v>124</v>
      </c>
      <c r="D14" s="4">
        <v>1</v>
      </c>
      <c r="E14" s="4">
        <v>30</v>
      </c>
      <c r="F14" s="4">
        <v>0</v>
      </c>
      <c r="G14" s="4">
        <v>0</v>
      </c>
      <c r="H14" s="4">
        <v>0</v>
      </c>
      <c r="I14" s="4">
        <v>0</v>
      </c>
      <c r="J14" s="4">
        <v>0</v>
      </c>
      <c r="K14" s="4">
        <v>0</v>
      </c>
      <c r="L14" s="4">
        <v>4</v>
      </c>
      <c r="M14" s="4">
        <v>16</v>
      </c>
      <c r="N14" s="4">
        <v>0</v>
      </c>
      <c r="O14" s="4">
        <v>0</v>
      </c>
      <c r="P14" s="4">
        <v>0</v>
      </c>
      <c r="Q14" s="4">
        <v>1</v>
      </c>
      <c r="R14" s="4">
        <v>0</v>
      </c>
      <c r="S14" s="4">
        <v>0</v>
      </c>
      <c r="T14" s="4">
        <v>1</v>
      </c>
      <c r="U14" s="4">
        <v>9</v>
      </c>
      <c r="V14" s="4">
        <v>0</v>
      </c>
      <c r="W14" s="4">
        <v>0</v>
      </c>
      <c r="X14" s="6">
        <f t="shared" si="0"/>
        <v>217</v>
      </c>
    </row>
    <row r="15" spans="1:24" ht="12.75">
      <c r="A15" t="s">
        <v>429</v>
      </c>
      <c r="B15" s="4">
        <v>0</v>
      </c>
      <c r="C15" s="4">
        <v>67</v>
      </c>
      <c r="D15" s="4">
        <v>0</v>
      </c>
      <c r="E15" s="4">
        <v>36</v>
      </c>
      <c r="F15" s="4">
        <v>0</v>
      </c>
      <c r="G15" s="4">
        <v>0</v>
      </c>
      <c r="H15" s="4">
        <v>0</v>
      </c>
      <c r="I15" s="4">
        <v>0</v>
      </c>
      <c r="J15" s="4">
        <v>0</v>
      </c>
      <c r="K15" s="4">
        <v>26</v>
      </c>
      <c r="L15" s="4">
        <v>0</v>
      </c>
      <c r="M15" s="4">
        <v>14</v>
      </c>
      <c r="N15" s="4">
        <v>0</v>
      </c>
      <c r="O15" s="4">
        <v>0</v>
      </c>
      <c r="P15" s="4">
        <v>0</v>
      </c>
      <c r="Q15" s="4">
        <v>1</v>
      </c>
      <c r="R15" s="4">
        <v>0</v>
      </c>
      <c r="S15" s="4">
        <v>0</v>
      </c>
      <c r="T15" s="4">
        <v>0</v>
      </c>
      <c r="U15" s="4">
        <v>4</v>
      </c>
      <c r="V15" s="4">
        <v>0</v>
      </c>
      <c r="W15" s="4">
        <v>0</v>
      </c>
      <c r="X15" s="6">
        <f t="shared" si="0"/>
        <v>148</v>
      </c>
    </row>
    <row r="16" spans="1:24" ht="12.75">
      <c r="A16" t="s">
        <v>430</v>
      </c>
      <c r="B16" s="4">
        <v>296</v>
      </c>
      <c r="C16" s="4">
        <v>972</v>
      </c>
      <c r="D16" s="4">
        <v>57</v>
      </c>
      <c r="E16" s="4">
        <v>149</v>
      </c>
      <c r="F16" s="4">
        <v>0</v>
      </c>
      <c r="G16" s="4">
        <v>56</v>
      </c>
      <c r="H16" s="4">
        <v>0</v>
      </c>
      <c r="I16" s="4">
        <v>198</v>
      </c>
      <c r="J16" s="4">
        <v>0</v>
      </c>
      <c r="K16" s="4">
        <v>17</v>
      </c>
      <c r="L16" s="4">
        <v>34</v>
      </c>
      <c r="M16" s="4">
        <v>139</v>
      </c>
      <c r="N16" s="4">
        <v>0</v>
      </c>
      <c r="O16" s="4">
        <v>0</v>
      </c>
      <c r="P16" s="4">
        <v>2</v>
      </c>
      <c r="Q16" s="4">
        <v>0</v>
      </c>
      <c r="R16" s="4">
        <v>0</v>
      </c>
      <c r="S16" s="4">
        <v>0</v>
      </c>
      <c r="T16" s="4">
        <v>26</v>
      </c>
      <c r="U16" s="4">
        <v>51</v>
      </c>
      <c r="V16" s="4">
        <v>0</v>
      </c>
      <c r="W16" s="4">
        <v>0</v>
      </c>
      <c r="X16" s="6">
        <f t="shared" si="0"/>
        <v>1997</v>
      </c>
    </row>
    <row r="17" spans="1:24" ht="12.75">
      <c r="A17" t="s">
        <v>431</v>
      </c>
      <c r="B17" s="4">
        <v>216</v>
      </c>
      <c r="C17" s="4">
        <v>996</v>
      </c>
      <c r="D17" s="4">
        <v>39</v>
      </c>
      <c r="E17" s="4">
        <v>338</v>
      </c>
      <c r="F17" s="4">
        <v>0</v>
      </c>
      <c r="G17" s="4">
        <v>14</v>
      </c>
      <c r="H17" s="4">
        <v>0</v>
      </c>
      <c r="I17" s="4">
        <v>41</v>
      </c>
      <c r="J17" s="4">
        <v>0</v>
      </c>
      <c r="K17" s="4">
        <v>9</v>
      </c>
      <c r="L17" s="4">
        <v>30</v>
      </c>
      <c r="M17" s="4">
        <v>141</v>
      </c>
      <c r="N17" s="4">
        <v>0</v>
      </c>
      <c r="O17" s="4">
        <v>0</v>
      </c>
      <c r="P17" s="4">
        <v>0</v>
      </c>
      <c r="Q17" s="4">
        <v>2</v>
      </c>
      <c r="R17" s="4">
        <v>0</v>
      </c>
      <c r="S17" s="4">
        <v>9</v>
      </c>
      <c r="T17" s="4">
        <v>8</v>
      </c>
      <c r="U17" s="4">
        <v>64</v>
      </c>
      <c r="V17" s="4">
        <v>0</v>
      </c>
      <c r="W17" s="4">
        <v>0</v>
      </c>
      <c r="X17" s="6">
        <f t="shared" si="0"/>
        <v>1907</v>
      </c>
    </row>
    <row r="18" spans="1:24" ht="12.75">
      <c r="A18" t="s">
        <v>432</v>
      </c>
      <c r="B18" s="4">
        <v>229</v>
      </c>
      <c r="C18" s="4">
        <v>835</v>
      </c>
      <c r="D18" s="4">
        <v>99</v>
      </c>
      <c r="E18" s="4">
        <v>158</v>
      </c>
      <c r="F18" s="4">
        <v>0</v>
      </c>
      <c r="G18" s="4">
        <v>0</v>
      </c>
      <c r="H18" s="4">
        <v>5</v>
      </c>
      <c r="I18" s="4">
        <v>161</v>
      </c>
      <c r="J18" s="4">
        <v>0</v>
      </c>
      <c r="K18" s="4">
        <v>8</v>
      </c>
      <c r="L18" s="4">
        <v>36</v>
      </c>
      <c r="M18" s="4">
        <v>146</v>
      </c>
      <c r="N18" s="4">
        <v>0</v>
      </c>
      <c r="O18" s="4">
        <v>0</v>
      </c>
      <c r="P18" s="4">
        <v>2</v>
      </c>
      <c r="Q18" s="4">
        <v>2</v>
      </c>
      <c r="R18" s="4">
        <v>0</v>
      </c>
      <c r="S18" s="4">
        <v>71</v>
      </c>
      <c r="T18" s="4">
        <v>12</v>
      </c>
      <c r="U18" s="4">
        <v>35</v>
      </c>
      <c r="V18" s="4">
        <v>0</v>
      </c>
      <c r="W18" s="4">
        <v>0</v>
      </c>
      <c r="X18" s="6">
        <f t="shared" si="0"/>
        <v>1799</v>
      </c>
    </row>
    <row r="19" spans="1:24" ht="12.75">
      <c r="A19" t="s">
        <v>433</v>
      </c>
      <c r="B19" s="4">
        <v>65</v>
      </c>
      <c r="C19" s="4">
        <v>515</v>
      </c>
      <c r="D19" s="4">
        <v>7</v>
      </c>
      <c r="E19" s="4">
        <v>152</v>
      </c>
      <c r="F19" s="4">
        <v>0</v>
      </c>
      <c r="G19" s="4">
        <v>0</v>
      </c>
      <c r="H19" s="4">
        <v>0</v>
      </c>
      <c r="I19" s="4">
        <v>110</v>
      </c>
      <c r="J19" s="4">
        <v>0</v>
      </c>
      <c r="K19" s="4">
        <v>55</v>
      </c>
      <c r="L19" s="4">
        <v>7</v>
      </c>
      <c r="M19" s="4">
        <v>86</v>
      </c>
      <c r="N19" s="4">
        <v>0</v>
      </c>
      <c r="O19" s="4">
        <v>0</v>
      </c>
      <c r="P19" s="4">
        <v>1</v>
      </c>
      <c r="Q19" s="4">
        <v>2</v>
      </c>
      <c r="R19" s="4">
        <v>0</v>
      </c>
      <c r="S19" s="4">
        <v>0</v>
      </c>
      <c r="T19" s="4">
        <v>4</v>
      </c>
      <c r="U19" s="4">
        <v>26</v>
      </c>
      <c r="V19" s="4">
        <v>0</v>
      </c>
      <c r="W19" s="4">
        <v>0</v>
      </c>
      <c r="X19" s="6">
        <f t="shared" si="0"/>
        <v>1030</v>
      </c>
    </row>
    <row r="20" spans="1:24" ht="12.75">
      <c r="A20" t="s">
        <v>434</v>
      </c>
      <c r="B20" s="4">
        <v>127</v>
      </c>
      <c r="C20" s="4">
        <v>156</v>
      </c>
      <c r="D20" s="4">
        <v>156</v>
      </c>
      <c r="E20" s="4">
        <v>9</v>
      </c>
      <c r="F20" s="4">
        <v>0</v>
      </c>
      <c r="G20" s="4">
        <v>0</v>
      </c>
      <c r="H20" s="4">
        <v>22</v>
      </c>
      <c r="I20" s="4">
        <v>52</v>
      </c>
      <c r="J20" s="4">
        <v>0</v>
      </c>
      <c r="K20" s="4">
        <v>1</v>
      </c>
      <c r="L20" s="4">
        <v>20</v>
      </c>
      <c r="M20" s="4">
        <v>53</v>
      </c>
      <c r="N20" s="4">
        <v>0</v>
      </c>
      <c r="O20" s="4">
        <v>0</v>
      </c>
      <c r="P20" s="4">
        <v>1</v>
      </c>
      <c r="Q20" s="4">
        <v>0</v>
      </c>
      <c r="R20" s="4">
        <v>4</v>
      </c>
      <c r="S20" s="4">
        <v>0</v>
      </c>
      <c r="T20" s="4">
        <v>6</v>
      </c>
      <c r="U20" s="4">
        <v>7</v>
      </c>
      <c r="V20" s="4">
        <v>0</v>
      </c>
      <c r="W20" s="4">
        <v>0</v>
      </c>
      <c r="X20" s="6">
        <f t="shared" si="0"/>
        <v>614</v>
      </c>
    </row>
    <row r="21" spans="1:24" ht="12.75">
      <c r="A21" t="s">
        <v>435</v>
      </c>
      <c r="B21" s="4">
        <v>142</v>
      </c>
      <c r="C21" s="4">
        <v>300</v>
      </c>
      <c r="D21" s="4">
        <v>247</v>
      </c>
      <c r="E21" s="4">
        <v>39</v>
      </c>
      <c r="F21" s="4">
        <v>0</v>
      </c>
      <c r="G21" s="4">
        <v>0</v>
      </c>
      <c r="H21" s="4">
        <v>27</v>
      </c>
      <c r="I21" s="4">
        <v>4</v>
      </c>
      <c r="J21" s="4">
        <v>0</v>
      </c>
      <c r="K21" s="4">
        <v>0</v>
      </c>
      <c r="L21" s="4">
        <v>20</v>
      </c>
      <c r="M21" s="4">
        <v>70</v>
      </c>
      <c r="N21" s="4">
        <v>0</v>
      </c>
      <c r="O21" s="4">
        <v>0</v>
      </c>
      <c r="P21" s="4">
        <v>0</v>
      </c>
      <c r="Q21" s="4">
        <v>0</v>
      </c>
      <c r="R21" s="4">
        <v>0</v>
      </c>
      <c r="S21" s="4">
        <v>0</v>
      </c>
      <c r="T21" s="4">
        <v>9</v>
      </c>
      <c r="U21" s="4">
        <v>18</v>
      </c>
      <c r="V21" s="4">
        <v>0</v>
      </c>
      <c r="W21" s="4">
        <v>0</v>
      </c>
      <c r="X21" s="6">
        <f t="shared" si="0"/>
        <v>876</v>
      </c>
    </row>
    <row r="22" spans="1:24" ht="12.75">
      <c r="A22" t="s">
        <v>436</v>
      </c>
      <c r="B22" s="4">
        <v>0</v>
      </c>
      <c r="C22" s="4">
        <v>98</v>
      </c>
      <c r="D22" s="4">
        <v>0</v>
      </c>
      <c r="E22" s="4">
        <v>27</v>
      </c>
      <c r="F22" s="4">
        <v>0</v>
      </c>
      <c r="G22" s="4">
        <v>0</v>
      </c>
      <c r="H22" s="4">
        <v>0</v>
      </c>
      <c r="I22" s="4">
        <v>0</v>
      </c>
      <c r="J22" s="4">
        <v>0</v>
      </c>
      <c r="K22" s="4">
        <v>0</v>
      </c>
      <c r="L22" s="4">
        <v>0</v>
      </c>
      <c r="M22" s="4">
        <v>14</v>
      </c>
      <c r="N22" s="4">
        <v>0</v>
      </c>
      <c r="O22" s="4">
        <v>0</v>
      </c>
      <c r="P22" s="4">
        <v>0</v>
      </c>
      <c r="Q22" s="4">
        <v>0</v>
      </c>
      <c r="R22" s="4">
        <v>0</v>
      </c>
      <c r="S22" s="4">
        <v>0</v>
      </c>
      <c r="T22" s="4">
        <v>0</v>
      </c>
      <c r="U22" s="4">
        <v>3</v>
      </c>
      <c r="V22" s="4">
        <v>0</v>
      </c>
      <c r="W22" s="4">
        <v>0</v>
      </c>
      <c r="X22" s="6">
        <f t="shared" si="0"/>
        <v>142</v>
      </c>
    </row>
    <row r="23" spans="1:24" ht="12.75">
      <c r="A23" t="s">
        <v>437</v>
      </c>
      <c r="B23" s="4">
        <v>33</v>
      </c>
      <c r="C23" s="4">
        <v>31</v>
      </c>
      <c r="D23" s="4">
        <v>8</v>
      </c>
      <c r="E23" s="4">
        <v>11</v>
      </c>
      <c r="F23" s="4">
        <v>0</v>
      </c>
      <c r="G23" s="4">
        <v>0</v>
      </c>
      <c r="H23" s="4">
        <v>0</v>
      </c>
      <c r="I23" s="4">
        <v>0</v>
      </c>
      <c r="J23" s="4">
        <v>0</v>
      </c>
      <c r="K23" s="4">
        <v>0</v>
      </c>
      <c r="L23" s="4">
        <v>3</v>
      </c>
      <c r="M23" s="4">
        <v>6</v>
      </c>
      <c r="N23" s="4">
        <v>0</v>
      </c>
      <c r="O23" s="4">
        <v>0</v>
      </c>
      <c r="P23" s="4">
        <v>0</v>
      </c>
      <c r="Q23" s="4">
        <v>0</v>
      </c>
      <c r="R23" s="4">
        <v>0</v>
      </c>
      <c r="S23" s="4">
        <v>0</v>
      </c>
      <c r="T23" s="4">
        <v>1</v>
      </c>
      <c r="U23" s="4">
        <v>1</v>
      </c>
      <c r="V23" s="4">
        <v>0</v>
      </c>
      <c r="W23" s="4">
        <v>0</v>
      </c>
      <c r="X23" s="6">
        <f t="shared" si="0"/>
        <v>94</v>
      </c>
    </row>
    <row r="24" spans="1:24" ht="12.75">
      <c r="A24" t="s">
        <v>438</v>
      </c>
      <c r="B24" s="4">
        <v>0</v>
      </c>
      <c r="C24" s="4">
        <v>34</v>
      </c>
      <c r="D24" s="4">
        <v>0</v>
      </c>
      <c r="E24" s="4">
        <v>7</v>
      </c>
      <c r="F24" s="4">
        <v>0</v>
      </c>
      <c r="G24" s="4">
        <v>0</v>
      </c>
      <c r="H24" s="4">
        <v>0</v>
      </c>
      <c r="I24" s="4">
        <v>0</v>
      </c>
      <c r="J24" s="4">
        <v>0</v>
      </c>
      <c r="K24" s="4">
        <v>0</v>
      </c>
      <c r="L24" s="4">
        <v>0</v>
      </c>
      <c r="M24" s="4">
        <v>5</v>
      </c>
      <c r="N24" s="4">
        <v>0</v>
      </c>
      <c r="O24" s="4">
        <v>0</v>
      </c>
      <c r="P24" s="4">
        <v>0</v>
      </c>
      <c r="Q24" s="4">
        <v>0</v>
      </c>
      <c r="R24" s="4">
        <v>0</v>
      </c>
      <c r="S24" s="4">
        <v>0</v>
      </c>
      <c r="T24" s="4">
        <v>0</v>
      </c>
      <c r="U24" s="4">
        <v>1</v>
      </c>
      <c r="V24" s="4">
        <v>0</v>
      </c>
      <c r="W24" s="4">
        <v>0</v>
      </c>
      <c r="X24" s="6">
        <f t="shared" si="0"/>
        <v>47</v>
      </c>
    </row>
    <row r="25" spans="1:24" ht="12.75">
      <c r="A25" t="s">
        <v>439</v>
      </c>
      <c r="B25" s="4">
        <v>0</v>
      </c>
      <c r="C25" s="4">
        <v>32</v>
      </c>
      <c r="D25" s="4">
        <v>0</v>
      </c>
      <c r="E25" s="4">
        <v>3</v>
      </c>
      <c r="F25" s="4">
        <v>0</v>
      </c>
      <c r="G25" s="4">
        <v>0</v>
      </c>
      <c r="H25" s="4">
        <v>0</v>
      </c>
      <c r="I25" s="4">
        <v>0</v>
      </c>
      <c r="J25" s="4">
        <v>0</v>
      </c>
      <c r="K25" s="4">
        <v>0</v>
      </c>
      <c r="L25" s="4">
        <v>0</v>
      </c>
      <c r="M25" s="4">
        <v>5</v>
      </c>
      <c r="N25" s="4">
        <v>0</v>
      </c>
      <c r="O25" s="4">
        <v>0</v>
      </c>
      <c r="P25" s="4">
        <v>0</v>
      </c>
      <c r="Q25" s="4">
        <v>0</v>
      </c>
      <c r="R25" s="4">
        <v>0</v>
      </c>
      <c r="S25" s="4">
        <v>0</v>
      </c>
      <c r="T25" s="4">
        <v>0</v>
      </c>
      <c r="U25" s="4">
        <v>1</v>
      </c>
      <c r="V25" s="4">
        <v>0</v>
      </c>
      <c r="W25" s="4">
        <v>0</v>
      </c>
      <c r="X25" s="6">
        <f t="shared" si="0"/>
        <v>41</v>
      </c>
    </row>
    <row r="26" spans="1:24" ht="12.75">
      <c r="A26" t="s">
        <v>440</v>
      </c>
      <c r="B26" s="4">
        <v>0</v>
      </c>
      <c r="C26" s="4">
        <v>31</v>
      </c>
      <c r="D26" s="4">
        <v>0</v>
      </c>
      <c r="E26" s="4">
        <v>20</v>
      </c>
      <c r="F26" s="4">
        <v>0</v>
      </c>
      <c r="G26" s="4">
        <v>0</v>
      </c>
      <c r="H26" s="4">
        <v>0</v>
      </c>
      <c r="I26" s="4">
        <v>0</v>
      </c>
      <c r="J26" s="4">
        <v>0</v>
      </c>
      <c r="K26" s="4">
        <v>0</v>
      </c>
      <c r="L26" s="4">
        <v>0</v>
      </c>
      <c r="M26" s="4">
        <v>20</v>
      </c>
      <c r="N26" s="4">
        <v>0</v>
      </c>
      <c r="O26" s="4">
        <v>0</v>
      </c>
      <c r="P26" s="4">
        <v>0</v>
      </c>
      <c r="Q26" s="4">
        <v>0</v>
      </c>
      <c r="R26" s="4">
        <v>0</v>
      </c>
      <c r="S26" s="4">
        <v>0</v>
      </c>
      <c r="T26" s="4">
        <v>0</v>
      </c>
      <c r="U26" s="4">
        <v>0</v>
      </c>
      <c r="V26" s="4">
        <v>0</v>
      </c>
      <c r="W26" s="4">
        <v>0</v>
      </c>
      <c r="X26" s="6">
        <f t="shared" si="0"/>
        <v>71</v>
      </c>
    </row>
    <row r="27" spans="1:24" ht="12.75">
      <c r="A27" t="s">
        <v>441</v>
      </c>
      <c r="B27" s="4">
        <v>34</v>
      </c>
      <c r="C27" s="4">
        <v>0</v>
      </c>
      <c r="D27" s="4">
        <v>11</v>
      </c>
      <c r="E27" s="4">
        <v>0</v>
      </c>
      <c r="F27" s="4">
        <v>0</v>
      </c>
      <c r="G27" s="4">
        <v>0</v>
      </c>
      <c r="H27" s="4">
        <v>0</v>
      </c>
      <c r="I27" s="4">
        <v>0</v>
      </c>
      <c r="J27" s="4">
        <v>0</v>
      </c>
      <c r="K27" s="4">
        <v>0</v>
      </c>
      <c r="L27" s="4">
        <v>13</v>
      </c>
      <c r="M27" s="4">
        <v>0</v>
      </c>
      <c r="N27" s="4">
        <v>0</v>
      </c>
      <c r="O27" s="4">
        <v>0</v>
      </c>
      <c r="P27" s="4">
        <v>0</v>
      </c>
      <c r="Q27" s="4">
        <v>0</v>
      </c>
      <c r="R27" s="4">
        <v>0</v>
      </c>
      <c r="S27" s="4">
        <v>0</v>
      </c>
      <c r="T27" s="4">
        <v>2</v>
      </c>
      <c r="U27" s="4">
        <v>0</v>
      </c>
      <c r="V27" s="4">
        <v>0</v>
      </c>
      <c r="W27" s="4">
        <v>0</v>
      </c>
      <c r="X27" s="6">
        <f t="shared" si="0"/>
        <v>60</v>
      </c>
    </row>
    <row r="28" spans="1:24" ht="12.75">
      <c r="A28" t="s">
        <v>442</v>
      </c>
      <c r="B28" s="4">
        <v>0</v>
      </c>
      <c r="C28" s="4">
        <v>38</v>
      </c>
      <c r="D28" s="4">
        <v>0</v>
      </c>
      <c r="E28" s="4">
        <v>33</v>
      </c>
      <c r="F28" s="4">
        <v>0</v>
      </c>
      <c r="G28" s="4">
        <v>0</v>
      </c>
      <c r="H28" s="4">
        <v>0</v>
      </c>
      <c r="I28" s="4">
        <v>0</v>
      </c>
      <c r="J28" s="4">
        <v>0</v>
      </c>
      <c r="K28" s="4">
        <v>0</v>
      </c>
      <c r="L28" s="4">
        <v>0</v>
      </c>
      <c r="M28" s="4">
        <v>5</v>
      </c>
      <c r="N28" s="4">
        <v>0</v>
      </c>
      <c r="O28" s="4">
        <v>0</v>
      </c>
      <c r="P28" s="4">
        <v>0</v>
      </c>
      <c r="Q28" s="4">
        <v>0</v>
      </c>
      <c r="R28" s="4">
        <v>0</v>
      </c>
      <c r="S28" s="4">
        <v>0</v>
      </c>
      <c r="T28" s="4">
        <v>0</v>
      </c>
      <c r="U28" s="4">
        <v>0</v>
      </c>
      <c r="V28" s="4">
        <v>0</v>
      </c>
      <c r="W28" s="4">
        <v>0</v>
      </c>
      <c r="X28" s="6">
        <f t="shared" si="0"/>
        <v>76</v>
      </c>
    </row>
    <row r="29" spans="1:24" ht="12.75">
      <c r="A29" t="s">
        <v>443</v>
      </c>
      <c r="B29" s="4">
        <v>0</v>
      </c>
      <c r="C29" s="4">
        <v>27</v>
      </c>
      <c r="D29" s="4">
        <v>0</v>
      </c>
      <c r="E29" s="4">
        <v>0</v>
      </c>
      <c r="F29" s="4">
        <v>0</v>
      </c>
      <c r="G29" s="4">
        <v>0</v>
      </c>
      <c r="H29" s="4">
        <v>0</v>
      </c>
      <c r="I29" s="4">
        <v>0</v>
      </c>
      <c r="J29" s="4">
        <v>0</v>
      </c>
      <c r="K29" s="4">
        <v>0</v>
      </c>
      <c r="L29" s="4">
        <v>0</v>
      </c>
      <c r="M29" s="4">
        <v>3</v>
      </c>
      <c r="N29" s="4">
        <v>0</v>
      </c>
      <c r="O29" s="4">
        <v>0</v>
      </c>
      <c r="P29" s="4">
        <v>0</v>
      </c>
      <c r="Q29" s="4">
        <v>0</v>
      </c>
      <c r="R29" s="4">
        <v>0</v>
      </c>
      <c r="S29" s="4">
        <v>0</v>
      </c>
      <c r="T29" s="4">
        <v>0</v>
      </c>
      <c r="U29" s="4">
        <v>2</v>
      </c>
      <c r="V29" s="4">
        <v>0</v>
      </c>
      <c r="W29" s="4">
        <v>0</v>
      </c>
      <c r="X29" s="6">
        <f t="shared" si="0"/>
        <v>32</v>
      </c>
    </row>
    <row r="30" spans="1:24" ht="12.75">
      <c r="A30" t="s">
        <v>444</v>
      </c>
      <c r="B30" s="4">
        <v>35</v>
      </c>
      <c r="C30" s="4">
        <v>31</v>
      </c>
      <c r="D30" s="4">
        <v>53</v>
      </c>
      <c r="E30" s="4">
        <v>6</v>
      </c>
      <c r="F30" s="4">
        <v>0</v>
      </c>
      <c r="G30" s="4">
        <v>0</v>
      </c>
      <c r="H30" s="4">
        <v>43</v>
      </c>
      <c r="I30" s="4">
        <v>36</v>
      </c>
      <c r="J30" s="4">
        <v>0</v>
      </c>
      <c r="K30" s="4">
        <v>0</v>
      </c>
      <c r="L30" s="4">
        <v>2</v>
      </c>
      <c r="M30" s="4">
        <v>5</v>
      </c>
      <c r="N30" s="4">
        <v>0</v>
      </c>
      <c r="O30" s="4">
        <v>0</v>
      </c>
      <c r="P30" s="4">
        <v>0</v>
      </c>
      <c r="Q30" s="4">
        <v>0</v>
      </c>
      <c r="R30" s="4">
        <v>0</v>
      </c>
      <c r="S30" s="4">
        <v>0</v>
      </c>
      <c r="T30" s="4">
        <v>0</v>
      </c>
      <c r="U30" s="4">
        <v>0</v>
      </c>
      <c r="V30" s="4">
        <v>0</v>
      </c>
      <c r="W30" s="4">
        <v>0</v>
      </c>
      <c r="X30" s="6">
        <f t="shared" si="0"/>
        <v>211</v>
      </c>
    </row>
    <row r="31" spans="1:24" ht="12.75">
      <c r="A31" t="s">
        <v>445</v>
      </c>
      <c r="B31" s="4">
        <v>0</v>
      </c>
      <c r="C31" s="4">
        <v>85</v>
      </c>
      <c r="D31" s="4">
        <v>0</v>
      </c>
      <c r="E31" s="4">
        <v>341</v>
      </c>
      <c r="F31" s="4">
        <v>0</v>
      </c>
      <c r="G31" s="4">
        <v>0</v>
      </c>
      <c r="H31" s="4">
        <v>0</v>
      </c>
      <c r="I31" s="4">
        <v>7</v>
      </c>
      <c r="J31" s="4">
        <v>0</v>
      </c>
      <c r="K31" s="4">
        <v>0</v>
      </c>
      <c r="L31" s="4">
        <v>0</v>
      </c>
      <c r="M31" s="4">
        <v>3</v>
      </c>
      <c r="N31" s="4">
        <v>0</v>
      </c>
      <c r="O31" s="4">
        <v>0</v>
      </c>
      <c r="P31" s="4">
        <v>0</v>
      </c>
      <c r="Q31" s="4">
        <v>0</v>
      </c>
      <c r="R31" s="4">
        <v>0</v>
      </c>
      <c r="S31" s="4">
        <v>0</v>
      </c>
      <c r="T31" s="4">
        <v>0</v>
      </c>
      <c r="U31" s="4">
        <v>0</v>
      </c>
      <c r="V31" s="4">
        <v>0</v>
      </c>
      <c r="W31" s="4">
        <v>0</v>
      </c>
      <c r="X31" s="6">
        <f t="shared" si="0"/>
        <v>436</v>
      </c>
    </row>
    <row r="32" spans="1:24" ht="12.75">
      <c r="A32" s="2" t="s">
        <v>418</v>
      </c>
      <c r="B32" s="6">
        <f aca="true" t="shared" si="1" ref="B32:X32">SUM(B7:B31)</f>
        <v>1979</v>
      </c>
      <c r="C32" s="6">
        <f t="shared" si="1"/>
        <v>6312</v>
      </c>
      <c r="D32" s="6">
        <f t="shared" si="1"/>
        <v>801</v>
      </c>
      <c r="E32" s="6">
        <f t="shared" si="1"/>
        <v>1814</v>
      </c>
      <c r="F32" s="6">
        <f t="shared" si="1"/>
        <v>24</v>
      </c>
      <c r="G32" s="6">
        <f t="shared" si="1"/>
        <v>70</v>
      </c>
      <c r="H32" s="6">
        <f t="shared" si="1"/>
        <v>124</v>
      </c>
      <c r="I32" s="6">
        <f t="shared" si="1"/>
        <v>682</v>
      </c>
      <c r="J32" s="6">
        <f t="shared" si="1"/>
        <v>1</v>
      </c>
      <c r="K32" s="6">
        <f t="shared" si="1"/>
        <v>163</v>
      </c>
      <c r="L32" s="6">
        <f t="shared" si="1"/>
        <v>301</v>
      </c>
      <c r="M32" s="6">
        <f t="shared" si="1"/>
        <v>988</v>
      </c>
      <c r="N32" s="6">
        <f t="shared" si="1"/>
        <v>0</v>
      </c>
      <c r="O32" s="6">
        <f t="shared" si="1"/>
        <v>0</v>
      </c>
      <c r="P32" s="6">
        <f t="shared" si="1"/>
        <v>6</v>
      </c>
      <c r="Q32" s="6">
        <f t="shared" si="1"/>
        <v>10</v>
      </c>
      <c r="R32" s="6">
        <f t="shared" si="1"/>
        <v>4</v>
      </c>
      <c r="S32" s="6">
        <f t="shared" si="1"/>
        <v>93</v>
      </c>
      <c r="T32" s="6">
        <f t="shared" si="1"/>
        <v>132</v>
      </c>
      <c r="U32" s="6">
        <f t="shared" si="1"/>
        <v>432</v>
      </c>
      <c r="V32" s="6">
        <f t="shared" si="1"/>
        <v>0</v>
      </c>
      <c r="W32" s="6">
        <f t="shared" si="1"/>
        <v>0</v>
      </c>
      <c r="X32" s="6">
        <f t="shared" si="1"/>
        <v>13936</v>
      </c>
    </row>
  </sheetData>
  <sheetProtection/>
  <printOptions/>
  <pageMargins left="0.75" right="0.75" top="1" bottom="1" header="0.5" footer="0.5"/>
  <pageSetup fitToHeight="0" fitToWidth="0"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1:K31"/>
  <sheetViews>
    <sheetView zoomScalePageLayoutView="0" workbookViewId="0" topLeftCell="A1">
      <selection activeCell="A1" sqref="A1"/>
    </sheetView>
  </sheetViews>
  <sheetFormatPr defaultColWidth="9.140625" defaultRowHeight="12.75"/>
  <sheetData>
    <row r="1" ht="17.25">
      <c r="A1" s="1" t="s">
        <v>536</v>
      </c>
    </row>
    <row r="5" spans="1:11" ht="12.75">
      <c r="A5" s="2" t="s">
        <v>413</v>
      </c>
      <c r="B5" s="2" t="s">
        <v>537</v>
      </c>
      <c r="C5" s="2" t="s">
        <v>538</v>
      </c>
      <c r="D5" s="2" t="s">
        <v>539</v>
      </c>
      <c r="E5" s="2" t="s">
        <v>540</v>
      </c>
      <c r="F5" s="2" t="s">
        <v>541</v>
      </c>
      <c r="G5" s="2" t="s">
        <v>542</v>
      </c>
      <c r="H5" s="2" t="s">
        <v>543</v>
      </c>
      <c r="I5" s="2" t="s">
        <v>544</v>
      </c>
      <c r="J5" s="2" t="s">
        <v>545</v>
      </c>
      <c r="K5" s="2" t="s">
        <v>418</v>
      </c>
    </row>
    <row r="6" spans="2:11" ht="12.75">
      <c r="B6" t="s">
        <v>546</v>
      </c>
      <c r="C6" t="s">
        <v>547</v>
      </c>
      <c r="D6" t="s">
        <v>547</v>
      </c>
      <c r="E6" t="s">
        <v>547</v>
      </c>
      <c r="F6" t="s">
        <v>547</v>
      </c>
      <c r="G6" t="s">
        <v>547</v>
      </c>
      <c r="H6" t="s">
        <v>547</v>
      </c>
      <c r="I6" t="s">
        <v>547</v>
      </c>
      <c r="J6" t="s">
        <v>547</v>
      </c>
      <c r="K6" t="s">
        <v>547</v>
      </c>
    </row>
    <row r="7" spans="1:11" ht="12.75">
      <c r="A7" t="s">
        <v>421</v>
      </c>
      <c r="B7" s="7">
        <v>12</v>
      </c>
      <c r="C7" s="4">
        <v>41779</v>
      </c>
      <c r="D7" s="4">
        <v>0</v>
      </c>
      <c r="E7" s="4">
        <v>0</v>
      </c>
      <c r="F7" s="4">
        <v>0</v>
      </c>
      <c r="G7" s="4">
        <v>0</v>
      </c>
      <c r="H7" s="4">
        <v>15265</v>
      </c>
      <c r="I7" s="4">
        <v>0</v>
      </c>
      <c r="J7" s="4">
        <v>4901</v>
      </c>
      <c r="K7" s="6">
        <f>(C7+D7+E7+F7+G7+H7+I7)-(J7)</f>
        <v>52143</v>
      </c>
    </row>
    <row r="8" spans="1:11" ht="12.75">
      <c r="A8" t="s">
        <v>422</v>
      </c>
      <c r="B8" s="7">
        <v>36</v>
      </c>
      <c r="C8" s="4">
        <v>125338</v>
      </c>
      <c r="D8" s="4">
        <v>0</v>
      </c>
      <c r="E8" s="4">
        <v>0</v>
      </c>
      <c r="F8" s="4">
        <v>0</v>
      </c>
      <c r="G8" s="4">
        <v>0</v>
      </c>
      <c r="H8" s="4">
        <v>23812</v>
      </c>
      <c r="I8" s="4">
        <v>0</v>
      </c>
      <c r="J8" s="4">
        <v>0</v>
      </c>
      <c r="K8" s="6">
        <f aca="true" t="shared" si="0" ref="K8:K30">(I8+H8+G8+F8+E8+D8+C8)-(J8)</f>
        <v>149150</v>
      </c>
    </row>
    <row r="9" spans="1:11" ht="12.75">
      <c r="A9" t="s">
        <v>423</v>
      </c>
      <c r="B9" s="7">
        <v>108</v>
      </c>
      <c r="C9" s="4">
        <v>291511</v>
      </c>
      <c r="D9" s="4">
        <v>0</v>
      </c>
      <c r="E9" s="4">
        <v>2694</v>
      </c>
      <c r="F9" s="4">
        <v>0</v>
      </c>
      <c r="G9" s="4">
        <v>0</v>
      </c>
      <c r="H9" s="4">
        <v>29559</v>
      </c>
      <c r="I9" s="4">
        <v>18326</v>
      </c>
      <c r="J9" s="4">
        <v>5558</v>
      </c>
      <c r="K9" s="6">
        <f t="shared" si="0"/>
        <v>336532</v>
      </c>
    </row>
    <row r="10" spans="1:11" ht="12.75">
      <c r="A10" t="s">
        <v>424</v>
      </c>
      <c r="B10" s="7">
        <v>61</v>
      </c>
      <c r="C10" s="4">
        <v>156514</v>
      </c>
      <c r="D10" s="4">
        <v>0</v>
      </c>
      <c r="E10" s="4">
        <v>4</v>
      </c>
      <c r="F10" s="4">
        <v>0</v>
      </c>
      <c r="G10" s="4">
        <v>0</v>
      </c>
      <c r="H10" s="4">
        <v>16854</v>
      </c>
      <c r="I10" s="4">
        <v>9573</v>
      </c>
      <c r="J10" s="4">
        <v>2945</v>
      </c>
      <c r="K10" s="6">
        <f t="shared" si="0"/>
        <v>180000</v>
      </c>
    </row>
    <row r="11" spans="1:11" ht="12.75">
      <c r="A11" t="s">
        <v>425</v>
      </c>
      <c r="B11" s="7">
        <v>238.8</v>
      </c>
      <c r="C11" s="4">
        <v>573481</v>
      </c>
      <c r="D11" s="4">
        <v>0</v>
      </c>
      <c r="E11" s="4">
        <v>4813</v>
      </c>
      <c r="F11" s="4">
        <v>0</v>
      </c>
      <c r="G11" s="4">
        <v>0</v>
      </c>
      <c r="H11" s="4">
        <v>56381</v>
      </c>
      <c r="I11" s="4">
        <v>35473</v>
      </c>
      <c r="J11" s="4">
        <v>10184</v>
      </c>
      <c r="K11" s="6">
        <f t="shared" si="0"/>
        <v>659964</v>
      </c>
    </row>
    <row r="12" spans="1:11" ht="12.75">
      <c r="A12" t="s">
        <v>426</v>
      </c>
      <c r="B12" s="7">
        <v>261.9</v>
      </c>
      <c r="C12" s="4">
        <v>602102</v>
      </c>
      <c r="D12" s="4">
        <v>0</v>
      </c>
      <c r="E12" s="4">
        <v>6419</v>
      </c>
      <c r="F12" s="4">
        <v>0</v>
      </c>
      <c r="G12" s="4">
        <v>0</v>
      </c>
      <c r="H12" s="4">
        <v>54584</v>
      </c>
      <c r="I12" s="4">
        <v>37016</v>
      </c>
      <c r="J12" s="4">
        <v>10770</v>
      </c>
      <c r="K12" s="6">
        <f t="shared" si="0"/>
        <v>689351</v>
      </c>
    </row>
    <row r="13" spans="1:11" ht="12.75">
      <c r="A13" t="s">
        <v>427</v>
      </c>
      <c r="B13" s="7">
        <v>243.12</v>
      </c>
      <c r="C13" s="4">
        <v>536020</v>
      </c>
      <c r="D13" s="4">
        <v>0</v>
      </c>
      <c r="E13" s="4">
        <v>2905</v>
      </c>
      <c r="F13" s="4">
        <v>0</v>
      </c>
      <c r="G13" s="4">
        <v>0</v>
      </c>
      <c r="H13" s="4">
        <v>46313</v>
      </c>
      <c r="I13" s="4">
        <v>32028</v>
      </c>
      <c r="J13" s="4">
        <v>9553</v>
      </c>
      <c r="K13" s="6">
        <f t="shared" si="0"/>
        <v>607713</v>
      </c>
    </row>
    <row r="14" spans="1:11" ht="12.75">
      <c r="A14" t="s">
        <v>428</v>
      </c>
      <c r="B14" s="7">
        <v>78.93</v>
      </c>
      <c r="C14" s="4">
        <v>158722</v>
      </c>
      <c r="D14" s="4">
        <v>0</v>
      </c>
      <c r="E14" s="4">
        <v>664</v>
      </c>
      <c r="F14" s="4">
        <v>0</v>
      </c>
      <c r="G14" s="4">
        <v>0</v>
      </c>
      <c r="H14" s="4">
        <v>13366</v>
      </c>
      <c r="I14" s="4">
        <v>9757</v>
      </c>
      <c r="J14" s="4">
        <v>2836</v>
      </c>
      <c r="K14" s="6">
        <f t="shared" si="0"/>
        <v>179673</v>
      </c>
    </row>
    <row r="15" spans="1:11" ht="12.75">
      <c r="A15" t="s">
        <v>429</v>
      </c>
      <c r="B15" s="7">
        <v>35.78</v>
      </c>
      <c r="C15" s="4">
        <v>68601</v>
      </c>
      <c r="D15" s="4">
        <v>0</v>
      </c>
      <c r="E15" s="4">
        <v>0</v>
      </c>
      <c r="F15" s="4">
        <v>0</v>
      </c>
      <c r="G15" s="4">
        <v>0</v>
      </c>
      <c r="H15" s="4">
        <v>5776</v>
      </c>
      <c r="I15" s="4">
        <v>2457</v>
      </c>
      <c r="J15" s="4">
        <v>714</v>
      </c>
      <c r="K15" s="6">
        <f t="shared" si="0"/>
        <v>76120</v>
      </c>
    </row>
    <row r="16" spans="1:11" ht="12.75">
      <c r="A16" t="s">
        <v>430</v>
      </c>
      <c r="B16" s="7">
        <v>366.82</v>
      </c>
      <c r="C16" s="4">
        <v>753673</v>
      </c>
      <c r="D16" s="4">
        <v>0</v>
      </c>
      <c r="E16" s="4">
        <v>6024</v>
      </c>
      <c r="F16" s="4">
        <v>0</v>
      </c>
      <c r="G16" s="4">
        <v>0</v>
      </c>
      <c r="H16" s="4">
        <v>63655</v>
      </c>
      <c r="I16" s="4">
        <v>53002</v>
      </c>
      <c r="J16" s="4">
        <v>13426</v>
      </c>
      <c r="K16" s="6">
        <f t="shared" si="0"/>
        <v>862928</v>
      </c>
    </row>
    <row r="17" spans="1:11" ht="12.75">
      <c r="A17" t="s">
        <v>431</v>
      </c>
      <c r="B17" s="7">
        <v>406.77</v>
      </c>
      <c r="C17" s="4">
        <v>807045</v>
      </c>
      <c r="D17" s="4">
        <v>0</v>
      </c>
      <c r="E17" s="4">
        <v>3823</v>
      </c>
      <c r="F17" s="4">
        <v>0</v>
      </c>
      <c r="G17" s="4">
        <v>0</v>
      </c>
      <c r="H17" s="4">
        <v>67990</v>
      </c>
      <c r="I17" s="4">
        <v>49533</v>
      </c>
      <c r="J17" s="4">
        <v>14607</v>
      </c>
      <c r="K17" s="6">
        <f t="shared" si="0"/>
        <v>913784</v>
      </c>
    </row>
    <row r="18" spans="1:11" ht="12.75">
      <c r="A18" t="s">
        <v>432</v>
      </c>
      <c r="B18" s="7">
        <v>471.72</v>
      </c>
      <c r="C18" s="4">
        <v>901878</v>
      </c>
      <c r="D18" s="4">
        <v>0</v>
      </c>
      <c r="E18" s="4">
        <v>1160</v>
      </c>
      <c r="F18" s="4">
        <v>0</v>
      </c>
      <c r="G18" s="4">
        <v>0</v>
      </c>
      <c r="H18" s="4">
        <v>75195</v>
      </c>
      <c r="I18" s="4">
        <v>56237</v>
      </c>
      <c r="J18" s="4">
        <v>17141</v>
      </c>
      <c r="K18" s="6">
        <f t="shared" si="0"/>
        <v>1017329</v>
      </c>
    </row>
    <row r="19" spans="1:11" ht="12.75">
      <c r="A19" t="s">
        <v>433</v>
      </c>
      <c r="B19" s="7">
        <v>227.41</v>
      </c>
      <c r="C19" s="4">
        <v>421758</v>
      </c>
      <c r="D19" s="4">
        <v>0</v>
      </c>
      <c r="E19" s="4">
        <v>13</v>
      </c>
      <c r="F19" s="4">
        <v>0</v>
      </c>
      <c r="G19" s="4">
        <v>0</v>
      </c>
      <c r="H19" s="4">
        <v>35306</v>
      </c>
      <c r="I19" s="4">
        <v>25982</v>
      </c>
      <c r="J19" s="4">
        <v>8235</v>
      </c>
      <c r="K19" s="6">
        <f t="shared" si="0"/>
        <v>474824</v>
      </c>
    </row>
    <row r="20" spans="1:11" ht="12.75">
      <c r="A20" t="s">
        <v>434</v>
      </c>
      <c r="B20" s="7">
        <v>114.34</v>
      </c>
      <c r="C20" s="4">
        <v>206343</v>
      </c>
      <c r="D20" s="4">
        <v>0</v>
      </c>
      <c r="E20" s="4">
        <v>0</v>
      </c>
      <c r="F20" s="4">
        <v>0</v>
      </c>
      <c r="G20" s="4">
        <v>0</v>
      </c>
      <c r="H20" s="4">
        <v>17231</v>
      </c>
      <c r="I20" s="4">
        <v>12754</v>
      </c>
      <c r="J20" s="4">
        <v>3835</v>
      </c>
      <c r="K20" s="6">
        <f t="shared" si="0"/>
        <v>232493</v>
      </c>
    </row>
    <row r="21" spans="1:11" ht="12.75">
      <c r="A21" t="s">
        <v>435</v>
      </c>
      <c r="B21" s="7">
        <v>203.34</v>
      </c>
      <c r="C21" s="4">
        <v>358663</v>
      </c>
      <c r="D21" s="4">
        <v>0</v>
      </c>
      <c r="E21" s="4">
        <v>0</v>
      </c>
      <c r="F21" s="4">
        <v>0</v>
      </c>
      <c r="G21" s="4">
        <v>0</v>
      </c>
      <c r="H21" s="4">
        <v>30021</v>
      </c>
      <c r="I21" s="4">
        <v>16181</v>
      </c>
      <c r="J21" s="4">
        <v>4432</v>
      </c>
      <c r="K21" s="6">
        <f t="shared" si="0"/>
        <v>400433</v>
      </c>
    </row>
    <row r="22" spans="1:11" ht="12.75">
      <c r="A22" t="s">
        <v>436</v>
      </c>
      <c r="B22" s="7">
        <v>36</v>
      </c>
      <c r="C22" s="4">
        <v>66967</v>
      </c>
      <c r="D22" s="4">
        <v>0</v>
      </c>
      <c r="E22" s="4">
        <v>0</v>
      </c>
      <c r="F22" s="4">
        <v>0</v>
      </c>
      <c r="G22" s="4">
        <v>0</v>
      </c>
      <c r="H22" s="4">
        <v>5618</v>
      </c>
      <c r="I22" s="4">
        <v>4886</v>
      </c>
      <c r="J22" s="4">
        <v>1211</v>
      </c>
      <c r="K22" s="6">
        <f t="shared" si="0"/>
        <v>76260</v>
      </c>
    </row>
    <row r="23" spans="1:11" ht="12.75">
      <c r="A23" t="s">
        <v>437</v>
      </c>
      <c r="B23" s="7">
        <v>24</v>
      </c>
      <c r="C23" s="4">
        <v>43218</v>
      </c>
      <c r="D23" s="4">
        <v>0</v>
      </c>
      <c r="E23" s="4">
        <v>857</v>
      </c>
      <c r="F23" s="4">
        <v>0</v>
      </c>
      <c r="G23" s="4">
        <v>0</v>
      </c>
      <c r="H23" s="4">
        <v>3700</v>
      </c>
      <c r="I23" s="4">
        <v>2660</v>
      </c>
      <c r="J23" s="4">
        <v>718</v>
      </c>
      <c r="K23" s="6">
        <f t="shared" si="0"/>
        <v>49717</v>
      </c>
    </row>
    <row r="24" spans="1:11" ht="12.75">
      <c r="A24" t="s">
        <v>438</v>
      </c>
      <c r="B24" s="7">
        <v>12</v>
      </c>
      <c r="C24" s="4">
        <v>20810</v>
      </c>
      <c r="D24" s="4">
        <v>0</v>
      </c>
      <c r="E24" s="4">
        <v>0</v>
      </c>
      <c r="F24" s="4">
        <v>0</v>
      </c>
      <c r="G24" s="4">
        <v>0</v>
      </c>
      <c r="H24" s="4">
        <v>1747</v>
      </c>
      <c r="I24" s="4">
        <v>1297</v>
      </c>
      <c r="J24" s="4">
        <v>394</v>
      </c>
      <c r="K24" s="6">
        <f t="shared" si="0"/>
        <v>23460</v>
      </c>
    </row>
    <row r="25" spans="1:11" ht="12.75">
      <c r="A25" t="s">
        <v>439</v>
      </c>
      <c r="B25" s="7">
        <v>12</v>
      </c>
      <c r="C25" s="4">
        <v>20810</v>
      </c>
      <c r="D25" s="4">
        <v>0</v>
      </c>
      <c r="E25" s="4">
        <v>0</v>
      </c>
      <c r="F25" s="4">
        <v>0</v>
      </c>
      <c r="G25" s="4">
        <v>0</v>
      </c>
      <c r="H25" s="4">
        <v>1743</v>
      </c>
      <c r="I25" s="4">
        <v>1295</v>
      </c>
      <c r="J25" s="4">
        <v>381</v>
      </c>
      <c r="K25" s="6">
        <f t="shared" si="0"/>
        <v>23467</v>
      </c>
    </row>
    <row r="26" spans="1:11" ht="12.75">
      <c r="A26" t="s">
        <v>440</v>
      </c>
      <c r="B26" s="7">
        <v>12</v>
      </c>
      <c r="C26" s="4">
        <v>20446</v>
      </c>
      <c r="D26" s="4">
        <v>0</v>
      </c>
      <c r="E26" s="4">
        <v>0</v>
      </c>
      <c r="F26" s="4">
        <v>0</v>
      </c>
      <c r="G26" s="4">
        <v>0</v>
      </c>
      <c r="H26" s="4">
        <v>1712</v>
      </c>
      <c r="I26" s="4">
        <v>1271</v>
      </c>
      <c r="J26" s="4">
        <v>336</v>
      </c>
      <c r="K26" s="6">
        <f t="shared" si="0"/>
        <v>23093</v>
      </c>
    </row>
    <row r="27" spans="1:11" ht="12.75">
      <c r="A27" t="s">
        <v>441</v>
      </c>
      <c r="B27" s="7">
        <v>12</v>
      </c>
      <c r="C27" s="4">
        <v>20108</v>
      </c>
      <c r="D27" s="4">
        <v>0</v>
      </c>
      <c r="E27" s="4">
        <v>0</v>
      </c>
      <c r="F27" s="4">
        <v>0</v>
      </c>
      <c r="G27" s="4">
        <v>0</v>
      </c>
      <c r="H27" s="4">
        <v>1684</v>
      </c>
      <c r="I27" s="4">
        <v>1250</v>
      </c>
      <c r="J27" s="4">
        <v>369</v>
      </c>
      <c r="K27" s="6">
        <f t="shared" si="0"/>
        <v>22673</v>
      </c>
    </row>
    <row r="28" spans="1:11" ht="12.75">
      <c r="A28" t="s">
        <v>443</v>
      </c>
      <c r="B28" s="7">
        <v>12</v>
      </c>
      <c r="C28" s="4">
        <v>19816</v>
      </c>
      <c r="D28" s="4">
        <v>0</v>
      </c>
      <c r="E28" s="4">
        <v>0</v>
      </c>
      <c r="F28" s="4">
        <v>0</v>
      </c>
      <c r="G28" s="4">
        <v>0</v>
      </c>
      <c r="H28" s="4">
        <v>1660</v>
      </c>
      <c r="I28" s="4">
        <v>439</v>
      </c>
      <c r="J28" s="4">
        <v>76</v>
      </c>
      <c r="K28" s="6">
        <f t="shared" si="0"/>
        <v>21839</v>
      </c>
    </row>
    <row r="29" spans="1:11" ht="12.75">
      <c r="A29" t="s">
        <v>444</v>
      </c>
      <c r="B29" s="7">
        <v>12</v>
      </c>
      <c r="C29" s="4">
        <v>19816</v>
      </c>
      <c r="D29" s="4">
        <v>0</v>
      </c>
      <c r="E29" s="4">
        <v>0</v>
      </c>
      <c r="F29" s="4">
        <v>0</v>
      </c>
      <c r="G29" s="4">
        <v>0</v>
      </c>
      <c r="H29" s="4">
        <v>1660</v>
      </c>
      <c r="I29" s="4">
        <v>1235</v>
      </c>
      <c r="J29" s="4">
        <v>293</v>
      </c>
      <c r="K29" s="6">
        <f t="shared" si="0"/>
        <v>22418</v>
      </c>
    </row>
    <row r="30" spans="1:11" ht="12.75">
      <c r="A30" t="s">
        <v>445</v>
      </c>
      <c r="B30" s="7">
        <v>55</v>
      </c>
      <c r="C30" s="4">
        <v>86925</v>
      </c>
      <c r="D30" s="4">
        <v>0</v>
      </c>
      <c r="E30" s="4">
        <v>0</v>
      </c>
      <c r="F30" s="4">
        <v>0</v>
      </c>
      <c r="G30" s="4">
        <v>0</v>
      </c>
      <c r="H30" s="4">
        <v>6384</v>
      </c>
      <c r="I30" s="4">
        <v>4849</v>
      </c>
      <c r="J30" s="4">
        <v>1455</v>
      </c>
      <c r="K30" s="6">
        <f t="shared" si="0"/>
        <v>96703</v>
      </c>
    </row>
    <row r="31" spans="1:11" ht="12.75">
      <c r="A31" s="2" t="s">
        <v>418</v>
      </c>
      <c r="B31" s="8">
        <f aca="true" t="shared" si="1" ref="B31:K31">SUM(B7:B30)</f>
        <v>3052.9300000000003</v>
      </c>
      <c r="C31" s="6">
        <f t="shared" si="1"/>
        <v>6322344</v>
      </c>
      <c r="D31" s="6">
        <f t="shared" si="1"/>
        <v>0</v>
      </c>
      <c r="E31" s="6">
        <f t="shared" si="1"/>
        <v>29376</v>
      </c>
      <c r="F31" s="6">
        <f t="shared" si="1"/>
        <v>0</v>
      </c>
      <c r="G31" s="6">
        <f t="shared" si="1"/>
        <v>0</v>
      </c>
      <c r="H31" s="6">
        <f t="shared" si="1"/>
        <v>577216</v>
      </c>
      <c r="I31" s="6">
        <f t="shared" si="1"/>
        <v>377501</v>
      </c>
      <c r="J31" s="6">
        <f t="shared" si="1"/>
        <v>114370</v>
      </c>
      <c r="K31" s="6">
        <f t="shared" si="1"/>
        <v>7192067</v>
      </c>
    </row>
  </sheetData>
  <sheetProtection/>
  <printOptions/>
  <pageMargins left="0.75" right="0.75" top="1" bottom="1" header="0.5" footer="0.5"/>
  <pageSetup fitToHeight="0" fitToWidth="0"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1:O87"/>
  <sheetViews>
    <sheetView zoomScalePageLayoutView="0" workbookViewId="0" topLeftCell="A1">
      <selection activeCell="A1" sqref="A1"/>
    </sheetView>
  </sheetViews>
  <sheetFormatPr defaultColWidth="9.140625" defaultRowHeight="12.75"/>
  <sheetData>
    <row r="1" ht="17.25">
      <c r="A1" s="1" t="s">
        <v>548</v>
      </c>
    </row>
    <row r="5" ht="12.75">
      <c r="A5" s="2" t="s">
        <v>549</v>
      </c>
    </row>
    <row r="6" spans="1:10" ht="12.75">
      <c r="A6" s="2" t="s">
        <v>413</v>
      </c>
      <c r="B6" s="2" t="s">
        <v>550</v>
      </c>
      <c r="C6" s="2" t="s">
        <v>551</v>
      </c>
      <c r="D6" s="2" t="s">
        <v>552</v>
      </c>
      <c r="E6" s="2" t="s">
        <v>553</v>
      </c>
      <c r="F6" s="2" t="s">
        <v>554</v>
      </c>
      <c r="G6" s="2" t="s">
        <v>555</v>
      </c>
      <c r="H6" s="2" t="s">
        <v>556</v>
      </c>
      <c r="I6" s="2" t="s">
        <v>557</v>
      </c>
      <c r="J6" s="2" t="s">
        <v>558</v>
      </c>
    </row>
    <row r="7" spans="1:10" ht="12.75">
      <c r="A7" s="2" t="s">
        <v>421</v>
      </c>
      <c r="B7">
        <v>428</v>
      </c>
      <c r="C7">
        <v>0</v>
      </c>
      <c r="D7">
        <v>0</v>
      </c>
      <c r="E7">
        <v>140901</v>
      </c>
      <c r="F7">
        <v>32130</v>
      </c>
      <c r="G7">
        <v>0</v>
      </c>
      <c r="H7">
        <v>0</v>
      </c>
      <c r="I7">
        <v>0</v>
      </c>
      <c r="J7">
        <v>0</v>
      </c>
    </row>
    <row r="8" spans="1:10" ht="12.75">
      <c r="A8" s="2" t="s">
        <v>422</v>
      </c>
      <c r="B8">
        <v>1285</v>
      </c>
      <c r="C8">
        <v>0</v>
      </c>
      <c r="D8">
        <v>0</v>
      </c>
      <c r="E8">
        <v>158774</v>
      </c>
      <c r="F8">
        <v>73973</v>
      </c>
      <c r="G8">
        <v>0</v>
      </c>
      <c r="H8">
        <v>0</v>
      </c>
      <c r="I8">
        <v>0</v>
      </c>
      <c r="J8">
        <v>0</v>
      </c>
    </row>
    <row r="9" spans="1:10" ht="12.75">
      <c r="A9" s="2" t="s">
        <v>423</v>
      </c>
      <c r="B9">
        <v>948</v>
      </c>
      <c r="C9">
        <v>0</v>
      </c>
      <c r="D9">
        <v>0</v>
      </c>
      <c r="E9">
        <v>58154</v>
      </c>
      <c r="F9">
        <v>11931</v>
      </c>
      <c r="G9">
        <v>5583</v>
      </c>
      <c r="H9">
        <v>0</v>
      </c>
      <c r="I9">
        <v>894</v>
      </c>
      <c r="J9">
        <v>0</v>
      </c>
    </row>
    <row r="10" spans="1:10" ht="12.75">
      <c r="A10" s="2" t="s">
        <v>424</v>
      </c>
      <c r="B10">
        <v>518</v>
      </c>
      <c r="C10">
        <v>0</v>
      </c>
      <c r="D10">
        <v>0</v>
      </c>
      <c r="E10">
        <v>48612</v>
      </c>
      <c r="F10">
        <v>9840</v>
      </c>
      <c r="G10">
        <v>3166</v>
      </c>
      <c r="H10">
        <v>0</v>
      </c>
      <c r="I10">
        <v>373</v>
      </c>
      <c r="J10">
        <v>0</v>
      </c>
    </row>
    <row r="11" spans="1:10" ht="12.75">
      <c r="A11" s="2" t="s">
        <v>425</v>
      </c>
      <c r="B11">
        <v>1864</v>
      </c>
      <c r="C11">
        <v>0</v>
      </c>
      <c r="D11">
        <v>0</v>
      </c>
      <c r="E11">
        <v>92933</v>
      </c>
      <c r="F11">
        <v>19072</v>
      </c>
      <c r="G11">
        <v>12300</v>
      </c>
      <c r="H11">
        <v>0</v>
      </c>
      <c r="I11">
        <v>1709</v>
      </c>
      <c r="J11">
        <v>0</v>
      </c>
    </row>
    <row r="12" spans="1:10" ht="12.75">
      <c r="A12" s="2" t="s">
        <v>426</v>
      </c>
      <c r="B12">
        <v>1958</v>
      </c>
      <c r="C12">
        <v>0</v>
      </c>
      <c r="D12">
        <v>0</v>
      </c>
      <c r="E12">
        <v>43385</v>
      </c>
      <c r="F12">
        <v>8274</v>
      </c>
      <c r="G12">
        <v>13498</v>
      </c>
      <c r="H12">
        <v>0</v>
      </c>
      <c r="I12">
        <v>0</v>
      </c>
      <c r="J12">
        <v>0</v>
      </c>
    </row>
    <row r="13" spans="1:10" ht="12.75">
      <c r="A13" s="2" t="s">
        <v>427</v>
      </c>
      <c r="B13">
        <v>1742</v>
      </c>
      <c r="C13">
        <v>0</v>
      </c>
      <c r="D13">
        <v>0</v>
      </c>
      <c r="E13">
        <v>10899</v>
      </c>
      <c r="F13">
        <v>2286</v>
      </c>
      <c r="G13">
        <v>12484</v>
      </c>
      <c r="H13">
        <v>0</v>
      </c>
      <c r="I13">
        <v>2778</v>
      </c>
      <c r="J13">
        <v>1979</v>
      </c>
    </row>
    <row r="14" spans="1:10" ht="12.75">
      <c r="A14" s="2" t="s">
        <v>428</v>
      </c>
      <c r="B14">
        <v>517</v>
      </c>
      <c r="C14">
        <v>0</v>
      </c>
      <c r="D14">
        <v>0</v>
      </c>
      <c r="E14">
        <v>0</v>
      </c>
      <c r="F14">
        <v>0</v>
      </c>
      <c r="G14">
        <v>4062</v>
      </c>
      <c r="H14">
        <v>0</v>
      </c>
      <c r="I14">
        <v>0</v>
      </c>
      <c r="J14">
        <v>0</v>
      </c>
    </row>
    <row r="15" spans="1:10" ht="12.75">
      <c r="A15" s="2" t="s">
        <v>429</v>
      </c>
      <c r="B15">
        <v>224</v>
      </c>
      <c r="C15">
        <v>0</v>
      </c>
      <c r="D15">
        <v>0</v>
      </c>
      <c r="E15">
        <v>0</v>
      </c>
      <c r="F15">
        <v>0</v>
      </c>
      <c r="G15">
        <v>1820</v>
      </c>
      <c r="H15">
        <v>0</v>
      </c>
      <c r="I15">
        <v>0</v>
      </c>
      <c r="J15">
        <v>0</v>
      </c>
    </row>
    <row r="16" spans="1:10" ht="12.75">
      <c r="A16" s="2" t="s">
        <v>430</v>
      </c>
      <c r="B16">
        <v>2428</v>
      </c>
      <c r="C16">
        <v>0</v>
      </c>
      <c r="D16">
        <v>0</v>
      </c>
      <c r="E16">
        <v>0</v>
      </c>
      <c r="F16">
        <v>0</v>
      </c>
      <c r="G16">
        <v>16676</v>
      </c>
      <c r="H16">
        <v>0</v>
      </c>
      <c r="I16">
        <v>0</v>
      </c>
      <c r="J16">
        <v>5412</v>
      </c>
    </row>
    <row r="17" spans="1:10" ht="12.75">
      <c r="A17" s="2" t="s">
        <v>431</v>
      </c>
      <c r="B17">
        <v>2623</v>
      </c>
      <c r="C17">
        <v>0</v>
      </c>
      <c r="D17">
        <v>0</v>
      </c>
      <c r="E17">
        <v>0</v>
      </c>
      <c r="F17">
        <v>0</v>
      </c>
      <c r="G17">
        <v>18360</v>
      </c>
      <c r="H17">
        <v>0</v>
      </c>
      <c r="I17">
        <v>813</v>
      </c>
      <c r="J17">
        <v>1594</v>
      </c>
    </row>
    <row r="18" spans="1:10" ht="12.75">
      <c r="A18" s="2" t="s">
        <v>432</v>
      </c>
      <c r="B18">
        <v>2939</v>
      </c>
      <c r="C18">
        <v>0</v>
      </c>
      <c r="D18">
        <v>0</v>
      </c>
      <c r="E18">
        <v>0</v>
      </c>
      <c r="F18">
        <v>0</v>
      </c>
      <c r="G18">
        <v>21336</v>
      </c>
      <c r="H18">
        <v>0</v>
      </c>
      <c r="I18">
        <v>0</v>
      </c>
      <c r="J18">
        <v>0</v>
      </c>
    </row>
    <row r="19" spans="1:10" ht="12.75">
      <c r="A19" s="2" t="s">
        <v>433</v>
      </c>
      <c r="B19">
        <v>1376</v>
      </c>
      <c r="C19">
        <v>0</v>
      </c>
      <c r="D19">
        <v>0</v>
      </c>
      <c r="E19">
        <v>0</v>
      </c>
      <c r="F19">
        <v>0</v>
      </c>
      <c r="G19">
        <v>10319</v>
      </c>
      <c r="H19">
        <v>0</v>
      </c>
      <c r="I19">
        <v>4</v>
      </c>
      <c r="J19">
        <v>0</v>
      </c>
    </row>
    <row r="20" spans="1:10" ht="12.75">
      <c r="A20" s="2" t="s">
        <v>434</v>
      </c>
      <c r="B20">
        <v>670</v>
      </c>
      <c r="C20">
        <v>0</v>
      </c>
      <c r="D20">
        <v>0</v>
      </c>
      <c r="E20">
        <v>0</v>
      </c>
      <c r="F20">
        <v>0</v>
      </c>
      <c r="G20">
        <v>5215</v>
      </c>
      <c r="H20">
        <v>0</v>
      </c>
      <c r="I20">
        <v>0</v>
      </c>
      <c r="J20">
        <v>0</v>
      </c>
    </row>
    <row r="21" spans="1:10" ht="12.75">
      <c r="A21" s="2" t="s">
        <v>435</v>
      </c>
      <c r="B21">
        <v>1173</v>
      </c>
      <c r="C21">
        <v>0</v>
      </c>
      <c r="D21">
        <v>0</v>
      </c>
      <c r="E21">
        <v>0</v>
      </c>
      <c r="F21">
        <v>0</v>
      </c>
      <c r="G21">
        <v>9083</v>
      </c>
      <c r="H21">
        <v>0</v>
      </c>
      <c r="I21">
        <v>0</v>
      </c>
      <c r="J21">
        <v>0</v>
      </c>
    </row>
    <row r="22" spans="1:10" ht="12.75">
      <c r="A22" s="2" t="s">
        <v>436</v>
      </c>
      <c r="B22">
        <v>218</v>
      </c>
      <c r="C22">
        <v>0</v>
      </c>
      <c r="D22">
        <v>0</v>
      </c>
      <c r="E22">
        <v>0</v>
      </c>
      <c r="F22">
        <v>0</v>
      </c>
      <c r="G22">
        <v>1392</v>
      </c>
      <c r="H22">
        <v>0</v>
      </c>
      <c r="I22">
        <v>111</v>
      </c>
      <c r="J22">
        <v>0</v>
      </c>
    </row>
    <row r="23" spans="1:10" ht="12.75">
      <c r="A23" s="2" t="s">
        <v>437</v>
      </c>
      <c r="B23">
        <v>140</v>
      </c>
      <c r="C23">
        <v>0</v>
      </c>
      <c r="D23">
        <v>0</v>
      </c>
      <c r="E23">
        <v>0</v>
      </c>
      <c r="F23">
        <v>0</v>
      </c>
      <c r="G23">
        <v>936</v>
      </c>
      <c r="H23">
        <v>0</v>
      </c>
      <c r="I23">
        <v>111</v>
      </c>
      <c r="J23">
        <v>0</v>
      </c>
    </row>
    <row r="24" spans="1:10" ht="12.75">
      <c r="A24" s="2" t="s">
        <v>438</v>
      </c>
      <c r="B24">
        <v>68</v>
      </c>
      <c r="C24">
        <v>0</v>
      </c>
      <c r="D24">
        <v>0</v>
      </c>
      <c r="E24">
        <v>0</v>
      </c>
      <c r="F24">
        <v>0</v>
      </c>
      <c r="G24">
        <v>460</v>
      </c>
      <c r="H24">
        <v>0</v>
      </c>
      <c r="I24">
        <v>55</v>
      </c>
      <c r="J24">
        <v>0</v>
      </c>
    </row>
    <row r="25" spans="1:10" ht="12.75">
      <c r="A25" s="2" t="s">
        <v>439</v>
      </c>
      <c r="B25">
        <v>68</v>
      </c>
      <c r="C25">
        <v>0</v>
      </c>
      <c r="D25">
        <v>0</v>
      </c>
      <c r="E25">
        <v>0</v>
      </c>
      <c r="F25">
        <v>0</v>
      </c>
      <c r="G25">
        <v>467</v>
      </c>
      <c r="H25">
        <v>0</v>
      </c>
      <c r="I25">
        <v>0</v>
      </c>
      <c r="J25">
        <v>0</v>
      </c>
    </row>
    <row r="26" spans="1:10" ht="12.75">
      <c r="A26" s="2" t="s">
        <v>440</v>
      </c>
      <c r="B26">
        <v>66</v>
      </c>
      <c r="C26">
        <v>0</v>
      </c>
      <c r="D26">
        <v>0</v>
      </c>
      <c r="E26">
        <v>0</v>
      </c>
      <c r="F26">
        <v>0</v>
      </c>
      <c r="G26">
        <v>448</v>
      </c>
      <c r="H26">
        <v>0</v>
      </c>
      <c r="I26">
        <v>0</v>
      </c>
      <c r="J26">
        <v>0</v>
      </c>
    </row>
    <row r="27" spans="1:10" ht="12.75">
      <c r="A27" s="2" t="s">
        <v>441</v>
      </c>
      <c r="B27">
        <v>65</v>
      </c>
      <c r="C27">
        <v>0</v>
      </c>
      <c r="D27">
        <v>0</v>
      </c>
      <c r="E27">
        <v>0</v>
      </c>
      <c r="F27">
        <v>0</v>
      </c>
      <c r="G27">
        <v>455</v>
      </c>
      <c r="H27">
        <v>0</v>
      </c>
      <c r="I27">
        <v>0</v>
      </c>
      <c r="J27">
        <v>0</v>
      </c>
    </row>
    <row r="28" spans="1:10" ht="12.75">
      <c r="A28" s="2" t="s">
        <v>443</v>
      </c>
      <c r="B28">
        <v>64</v>
      </c>
      <c r="C28">
        <v>0</v>
      </c>
      <c r="D28">
        <v>0</v>
      </c>
      <c r="E28">
        <v>0</v>
      </c>
      <c r="F28">
        <v>0</v>
      </c>
      <c r="G28">
        <v>472</v>
      </c>
      <c r="H28">
        <v>0</v>
      </c>
      <c r="I28">
        <v>0</v>
      </c>
      <c r="J28">
        <v>0</v>
      </c>
    </row>
    <row r="29" spans="1:10" ht="12.75">
      <c r="A29" s="2" t="s">
        <v>444</v>
      </c>
      <c r="B29">
        <v>64</v>
      </c>
      <c r="C29">
        <v>0</v>
      </c>
      <c r="D29">
        <v>0</v>
      </c>
      <c r="E29">
        <v>0</v>
      </c>
      <c r="F29">
        <v>0</v>
      </c>
      <c r="G29">
        <v>441</v>
      </c>
      <c r="H29">
        <v>0</v>
      </c>
      <c r="I29">
        <v>0</v>
      </c>
      <c r="J29">
        <v>0</v>
      </c>
    </row>
    <row r="30" spans="1:10" ht="12.75">
      <c r="A30" s="2" t="s">
        <v>445</v>
      </c>
      <c r="B30">
        <v>344</v>
      </c>
      <c r="C30">
        <v>0</v>
      </c>
      <c r="D30">
        <v>0</v>
      </c>
      <c r="E30">
        <v>0</v>
      </c>
      <c r="F30">
        <v>0</v>
      </c>
      <c r="G30">
        <v>2102</v>
      </c>
      <c r="H30">
        <v>0</v>
      </c>
      <c r="I30">
        <v>0</v>
      </c>
      <c r="J30">
        <v>0</v>
      </c>
    </row>
    <row r="31" spans="1:10" ht="12.75">
      <c r="A31" s="2" t="s">
        <v>145</v>
      </c>
      <c r="B31" s="2">
        <f aca="true" t="shared" si="0" ref="B31:J31">SUM(B7:B30)</f>
        <v>21790</v>
      </c>
      <c r="C31" s="2">
        <f t="shared" si="0"/>
        <v>0</v>
      </c>
      <c r="D31" s="2">
        <f t="shared" si="0"/>
        <v>0</v>
      </c>
      <c r="E31" s="2">
        <f t="shared" si="0"/>
        <v>553658</v>
      </c>
      <c r="F31" s="2">
        <f t="shared" si="0"/>
        <v>157506</v>
      </c>
      <c r="G31" s="2">
        <f t="shared" si="0"/>
        <v>141075</v>
      </c>
      <c r="H31" s="2">
        <f t="shared" si="0"/>
        <v>0</v>
      </c>
      <c r="I31" s="2">
        <f t="shared" si="0"/>
        <v>6848</v>
      </c>
      <c r="J31" s="2">
        <f t="shared" si="0"/>
        <v>8985</v>
      </c>
    </row>
    <row r="33" ht="12.75">
      <c r="A33" s="2" t="s">
        <v>559</v>
      </c>
    </row>
    <row r="34" spans="1:15" ht="12.75">
      <c r="A34" s="2" t="s">
        <v>413</v>
      </c>
      <c r="B34" s="2" t="s">
        <v>560</v>
      </c>
      <c r="C34" s="2" t="s">
        <v>561</v>
      </c>
      <c r="D34" s="2" t="s">
        <v>562</v>
      </c>
      <c r="E34" s="2" t="s">
        <v>563</v>
      </c>
      <c r="F34" s="2" t="s">
        <v>564</v>
      </c>
      <c r="G34" s="2" t="s">
        <v>565</v>
      </c>
      <c r="H34" s="2" t="s">
        <v>566</v>
      </c>
      <c r="I34" s="2" t="s">
        <v>567</v>
      </c>
      <c r="J34" s="2" t="s">
        <v>568</v>
      </c>
      <c r="K34" s="2" t="s">
        <v>569</v>
      </c>
      <c r="L34" s="2" t="s">
        <v>570</v>
      </c>
      <c r="M34" s="2" t="s">
        <v>571</v>
      </c>
      <c r="N34" s="2" t="s">
        <v>572</v>
      </c>
      <c r="O34" s="2" t="s">
        <v>573</v>
      </c>
    </row>
    <row r="35" spans="1:15" ht="12.75">
      <c r="A35" s="2" t="s">
        <v>421</v>
      </c>
      <c r="B35">
        <v>0</v>
      </c>
      <c r="C35">
        <v>0</v>
      </c>
      <c r="D35">
        <v>0</v>
      </c>
      <c r="E35">
        <v>0</v>
      </c>
      <c r="F35">
        <v>0</v>
      </c>
      <c r="G35">
        <v>0</v>
      </c>
      <c r="H35">
        <v>0</v>
      </c>
      <c r="I35">
        <v>0</v>
      </c>
      <c r="J35">
        <v>0</v>
      </c>
      <c r="K35">
        <v>0</v>
      </c>
      <c r="L35">
        <v>0</v>
      </c>
      <c r="M35">
        <v>2460</v>
      </c>
      <c r="N35">
        <v>0</v>
      </c>
      <c r="O35">
        <v>0</v>
      </c>
    </row>
    <row r="36" spans="1:15" ht="12.75">
      <c r="A36" s="2" t="s">
        <v>423</v>
      </c>
      <c r="B36">
        <v>0</v>
      </c>
      <c r="C36">
        <v>0</v>
      </c>
      <c r="D36">
        <v>0</v>
      </c>
      <c r="E36">
        <v>5868</v>
      </c>
      <c r="F36">
        <v>13460</v>
      </c>
      <c r="G36">
        <v>0</v>
      </c>
      <c r="H36">
        <v>0</v>
      </c>
      <c r="I36">
        <v>0</v>
      </c>
      <c r="J36">
        <v>0</v>
      </c>
      <c r="K36">
        <v>0</v>
      </c>
      <c r="L36">
        <v>0</v>
      </c>
      <c r="M36">
        <v>0</v>
      </c>
      <c r="N36">
        <v>0</v>
      </c>
      <c r="O36">
        <v>3178</v>
      </c>
    </row>
    <row r="37" spans="1:15" ht="12.75">
      <c r="A37" s="2" t="s">
        <v>424</v>
      </c>
      <c r="B37">
        <v>0</v>
      </c>
      <c r="C37">
        <v>0</v>
      </c>
      <c r="D37">
        <v>0</v>
      </c>
      <c r="E37">
        <v>0</v>
      </c>
      <c r="F37">
        <v>3365</v>
      </c>
      <c r="G37">
        <v>0</v>
      </c>
      <c r="H37">
        <v>0</v>
      </c>
      <c r="I37">
        <v>0</v>
      </c>
      <c r="J37">
        <v>0</v>
      </c>
      <c r="K37">
        <v>122</v>
      </c>
      <c r="L37">
        <v>0</v>
      </c>
      <c r="M37">
        <v>0</v>
      </c>
      <c r="N37">
        <v>85</v>
      </c>
      <c r="O37">
        <v>2147</v>
      </c>
    </row>
    <row r="38" spans="1:15" ht="12.75">
      <c r="A38" s="2" t="s">
        <v>425</v>
      </c>
      <c r="B38">
        <v>0</v>
      </c>
      <c r="C38">
        <v>123</v>
      </c>
      <c r="D38">
        <v>0</v>
      </c>
      <c r="E38">
        <v>12547</v>
      </c>
      <c r="F38">
        <v>37164</v>
      </c>
      <c r="G38">
        <v>0</v>
      </c>
      <c r="H38">
        <v>0</v>
      </c>
      <c r="I38">
        <v>0</v>
      </c>
      <c r="J38">
        <v>0</v>
      </c>
      <c r="K38">
        <v>478</v>
      </c>
      <c r="L38">
        <v>0</v>
      </c>
      <c r="M38">
        <v>0</v>
      </c>
      <c r="N38">
        <v>330</v>
      </c>
      <c r="O38">
        <v>15672</v>
      </c>
    </row>
    <row r="39" spans="1:15" ht="12.75">
      <c r="A39" s="2" t="s">
        <v>426</v>
      </c>
      <c r="B39">
        <v>0</v>
      </c>
      <c r="C39">
        <v>396</v>
      </c>
      <c r="D39">
        <v>0</v>
      </c>
      <c r="E39">
        <v>21931</v>
      </c>
      <c r="F39">
        <v>60117</v>
      </c>
      <c r="G39">
        <v>0</v>
      </c>
      <c r="H39">
        <v>0</v>
      </c>
      <c r="I39">
        <v>0</v>
      </c>
      <c r="J39">
        <v>0</v>
      </c>
      <c r="K39">
        <v>1571</v>
      </c>
      <c r="L39">
        <v>0</v>
      </c>
      <c r="M39">
        <v>0</v>
      </c>
      <c r="N39">
        <v>595</v>
      </c>
      <c r="O39">
        <v>22947</v>
      </c>
    </row>
    <row r="40" spans="1:15" ht="12.75">
      <c r="A40" s="2" t="s">
        <v>427</v>
      </c>
      <c r="B40">
        <v>0</v>
      </c>
      <c r="C40">
        <v>90</v>
      </c>
      <c r="D40">
        <v>0</v>
      </c>
      <c r="E40">
        <v>11167</v>
      </c>
      <c r="F40">
        <v>65435</v>
      </c>
      <c r="G40">
        <v>0</v>
      </c>
      <c r="H40">
        <v>0</v>
      </c>
      <c r="I40">
        <v>0</v>
      </c>
      <c r="J40">
        <v>0</v>
      </c>
      <c r="K40">
        <v>2188</v>
      </c>
      <c r="L40">
        <v>0</v>
      </c>
      <c r="M40">
        <v>0</v>
      </c>
      <c r="N40">
        <v>1427</v>
      </c>
      <c r="O40">
        <v>13992</v>
      </c>
    </row>
    <row r="41" spans="1:15" ht="12.75">
      <c r="A41" s="2" t="s">
        <v>428</v>
      </c>
      <c r="B41">
        <v>0</v>
      </c>
      <c r="C41">
        <v>335</v>
      </c>
      <c r="D41">
        <v>0</v>
      </c>
      <c r="E41">
        <v>1193</v>
      </c>
      <c r="F41">
        <v>22334</v>
      </c>
      <c r="G41">
        <v>0</v>
      </c>
      <c r="H41">
        <v>0</v>
      </c>
      <c r="I41">
        <v>0</v>
      </c>
      <c r="J41">
        <v>0</v>
      </c>
      <c r="K41">
        <v>1262</v>
      </c>
      <c r="L41">
        <v>0</v>
      </c>
      <c r="M41">
        <v>0</v>
      </c>
      <c r="N41">
        <v>170</v>
      </c>
      <c r="O41">
        <v>6841</v>
      </c>
    </row>
    <row r="42" spans="1:15" ht="12.75">
      <c r="A42" s="2" t="s">
        <v>429</v>
      </c>
      <c r="B42">
        <v>0</v>
      </c>
      <c r="C42">
        <v>27</v>
      </c>
      <c r="D42">
        <v>0</v>
      </c>
      <c r="E42">
        <v>0</v>
      </c>
      <c r="F42">
        <v>9860</v>
      </c>
      <c r="G42">
        <v>0</v>
      </c>
      <c r="H42">
        <v>0</v>
      </c>
      <c r="I42">
        <v>0</v>
      </c>
      <c r="J42">
        <v>0</v>
      </c>
      <c r="K42">
        <v>679</v>
      </c>
      <c r="L42">
        <v>0</v>
      </c>
      <c r="M42">
        <v>0</v>
      </c>
      <c r="N42">
        <v>0</v>
      </c>
      <c r="O42">
        <v>900</v>
      </c>
    </row>
    <row r="43" spans="1:15" ht="12.75">
      <c r="A43" s="2" t="s">
        <v>430</v>
      </c>
      <c r="B43">
        <v>0</v>
      </c>
      <c r="C43">
        <v>71</v>
      </c>
      <c r="D43">
        <v>0</v>
      </c>
      <c r="E43">
        <v>4893</v>
      </c>
      <c r="F43">
        <v>97181</v>
      </c>
      <c r="G43">
        <v>0</v>
      </c>
      <c r="H43">
        <v>0</v>
      </c>
      <c r="I43">
        <v>0</v>
      </c>
      <c r="J43">
        <v>0</v>
      </c>
      <c r="K43">
        <v>0</v>
      </c>
      <c r="L43">
        <v>0</v>
      </c>
      <c r="M43">
        <v>0</v>
      </c>
      <c r="N43">
        <v>5238</v>
      </c>
      <c r="O43">
        <v>36406</v>
      </c>
    </row>
    <row r="44" spans="1:15" ht="12.75">
      <c r="A44" s="2" t="s">
        <v>431</v>
      </c>
      <c r="B44">
        <v>0</v>
      </c>
      <c r="C44">
        <v>114</v>
      </c>
      <c r="D44">
        <v>0</v>
      </c>
      <c r="E44">
        <v>6554</v>
      </c>
      <c r="F44">
        <v>100013</v>
      </c>
      <c r="G44">
        <v>0</v>
      </c>
      <c r="H44">
        <v>0</v>
      </c>
      <c r="I44">
        <v>0</v>
      </c>
      <c r="J44">
        <v>0</v>
      </c>
      <c r="K44">
        <v>6915</v>
      </c>
      <c r="L44">
        <v>0</v>
      </c>
      <c r="M44">
        <v>0</v>
      </c>
      <c r="N44">
        <v>9360</v>
      </c>
      <c r="O44">
        <v>19426</v>
      </c>
    </row>
    <row r="45" spans="1:15" ht="12.75">
      <c r="A45" s="2" t="s">
        <v>432</v>
      </c>
      <c r="B45">
        <v>0</v>
      </c>
      <c r="C45">
        <v>37</v>
      </c>
      <c r="D45">
        <v>0</v>
      </c>
      <c r="E45">
        <v>3924</v>
      </c>
      <c r="F45">
        <v>114445</v>
      </c>
      <c r="G45">
        <v>0</v>
      </c>
      <c r="H45">
        <v>0</v>
      </c>
      <c r="I45">
        <v>0</v>
      </c>
      <c r="J45">
        <v>0</v>
      </c>
      <c r="K45">
        <v>8489</v>
      </c>
      <c r="L45">
        <v>0</v>
      </c>
      <c r="M45">
        <v>0</v>
      </c>
      <c r="N45">
        <v>3733</v>
      </c>
      <c r="O45">
        <v>21159</v>
      </c>
    </row>
    <row r="46" spans="1:15" ht="12.75">
      <c r="A46" s="2" t="s">
        <v>433</v>
      </c>
      <c r="B46">
        <v>0</v>
      </c>
      <c r="C46">
        <v>329</v>
      </c>
      <c r="D46">
        <v>0</v>
      </c>
      <c r="E46">
        <v>0</v>
      </c>
      <c r="F46">
        <v>53843</v>
      </c>
      <c r="G46">
        <v>0</v>
      </c>
      <c r="H46">
        <v>0</v>
      </c>
      <c r="I46">
        <v>0</v>
      </c>
      <c r="J46">
        <v>0</v>
      </c>
      <c r="K46">
        <v>4544</v>
      </c>
      <c r="L46">
        <v>0</v>
      </c>
      <c r="M46">
        <v>0</v>
      </c>
      <c r="N46">
        <v>577</v>
      </c>
      <c r="O46">
        <v>7538</v>
      </c>
    </row>
    <row r="47" spans="1:15" ht="12.75">
      <c r="A47" s="2" t="s">
        <v>434</v>
      </c>
      <c r="B47">
        <v>0</v>
      </c>
      <c r="C47">
        <v>0</v>
      </c>
      <c r="D47">
        <v>0</v>
      </c>
      <c r="E47">
        <v>575</v>
      </c>
      <c r="F47">
        <v>26262</v>
      </c>
      <c r="G47">
        <v>0</v>
      </c>
      <c r="H47">
        <v>0</v>
      </c>
      <c r="I47">
        <v>0</v>
      </c>
      <c r="J47">
        <v>0</v>
      </c>
      <c r="K47">
        <v>2516</v>
      </c>
      <c r="L47">
        <v>0</v>
      </c>
      <c r="M47">
        <v>0</v>
      </c>
      <c r="N47">
        <v>1575</v>
      </c>
      <c r="O47">
        <v>3845</v>
      </c>
    </row>
    <row r="48" spans="1:15" ht="12.75">
      <c r="A48" s="2" t="s">
        <v>435</v>
      </c>
      <c r="B48">
        <v>0</v>
      </c>
      <c r="C48">
        <v>65</v>
      </c>
      <c r="D48">
        <v>0</v>
      </c>
      <c r="E48">
        <v>0</v>
      </c>
      <c r="F48">
        <v>42950</v>
      </c>
      <c r="G48">
        <v>0</v>
      </c>
      <c r="H48">
        <v>0</v>
      </c>
      <c r="I48">
        <v>0</v>
      </c>
      <c r="J48">
        <v>0</v>
      </c>
      <c r="K48">
        <v>4676</v>
      </c>
      <c r="L48">
        <v>0</v>
      </c>
      <c r="M48">
        <v>0</v>
      </c>
      <c r="N48">
        <v>85</v>
      </c>
      <c r="O48">
        <v>9087</v>
      </c>
    </row>
    <row r="49" spans="1:15" ht="12.75">
      <c r="A49" s="2" t="s">
        <v>436</v>
      </c>
      <c r="B49">
        <v>0</v>
      </c>
      <c r="C49">
        <v>0</v>
      </c>
      <c r="D49">
        <v>0</v>
      </c>
      <c r="E49">
        <v>0</v>
      </c>
      <c r="F49">
        <v>8284</v>
      </c>
      <c r="G49">
        <v>0</v>
      </c>
      <c r="H49">
        <v>0</v>
      </c>
      <c r="I49">
        <v>0</v>
      </c>
      <c r="J49">
        <v>0</v>
      </c>
      <c r="K49">
        <v>0</v>
      </c>
      <c r="L49">
        <v>0</v>
      </c>
      <c r="M49">
        <v>0</v>
      </c>
      <c r="N49">
        <v>64</v>
      </c>
      <c r="O49">
        <v>2282</v>
      </c>
    </row>
    <row r="50" spans="1:15" ht="12.75">
      <c r="A50" s="2" t="s">
        <v>437</v>
      </c>
      <c r="B50">
        <v>0</v>
      </c>
      <c r="C50">
        <v>0</v>
      </c>
      <c r="D50">
        <v>0</v>
      </c>
      <c r="E50">
        <v>0</v>
      </c>
      <c r="F50">
        <v>5775</v>
      </c>
      <c r="G50">
        <v>0</v>
      </c>
      <c r="H50">
        <v>0</v>
      </c>
      <c r="I50">
        <v>0</v>
      </c>
      <c r="J50">
        <v>0</v>
      </c>
      <c r="K50">
        <v>528</v>
      </c>
      <c r="L50">
        <v>0</v>
      </c>
      <c r="M50">
        <v>0</v>
      </c>
      <c r="N50">
        <v>0</v>
      </c>
      <c r="O50">
        <v>1929</v>
      </c>
    </row>
    <row r="51" spans="1:15" ht="12.75">
      <c r="A51" s="2" t="s">
        <v>438</v>
      </c>
      <c r="B51">
        <v>0</v>
      </c>
      <c r="C51">
        <v>0</v>
      </c>
      <c r="D51">
        <v>0</v>
      </c>
      <c r="E51">
        <v>0</v>
      </c>
      <c r="F51">
        <v>2617</v>
      </c>
      <c r="G51">
        <v>0</v>
      </c>
      <c r="H51">
        <v>0</v>
      </c>
      <c r="I51">
        <v>0</v>
      </c>
      <c r="J51">
        <v>0</v>
      </c>
      <c r="K51">
        <v>276</v>
      </c>
      <c r="L51">
        <v>0</v>
      </c>
      <c r="M51">
        <v>0</v>
      </c>
      <c r="N51">
        <v>0</v>
      </c>
      <c r="O51">
        <v>225</v>
      </c>
    </row>
    <row r="52" spans="1:15" ht="12.75">
      <c r="A52" s="2" t="s">
        <v>439</v>
      </c>
      <c r="B52">
        <v>0</v>
      </c>
      <c r="C52">
        <v>0</v>
      </c>
      <c r="D52">
        <v>0</v>
      </c>
      <c r="E52">
        <v>0</v>
      </c>
      <c r="F52">
        <v>2834</v>
      </c>
      <c r="G52">
        <v>0</v>
      </c>
      <c r="H52">
        <v>0</v>
      </c>
      <c r="I52">
        <v>0</v>
      </c>
      <c r="J52">
        <v>0</v>
      </c>
      <c r="K52">
        <v>276</v>
      </c>
      <c r="L52">
        <v>0</v>
      </c>
      <c r="M52">
        <v>0</v>
      </c>
      <c r="N52">
        <v>64</v>
      </c>
      <c r="O52">
        <v>548</v>
      </c>
    </row>
    <row r="53" spans="1:15" ht="12.75">
      <c r="A53" s="2" t="s">
        <v>440</v>
      </c>
      <c r="B53">
        <v>0</v>
      </c>
      <c r="C53">
        <v>0</v>
      </c>
      <c r="D53">
        <v>0</v>
      </c>
      <c r="E53">
        <v>0</v>
      </c>
      <c r="F53">
        <v>2834</v>
      </c>
      <c r="G53">
        <v>0</v>
      </c>
      <c r="H53">
        <v>0</v>
      </c>
      <c r="I53">
        <v>0</v>
      </c>
      <c r="J53">
        <v>0</v>
      </c>
      <c r="K53">
        <v>276</v>
      </c>
      <c r="L53">
        <v>0</v>
      </c>
      <c r="M53">
        <v>0</v>
      </c>
      <c r="N53">
        <v>61</v>
      </c>
      <c r="O53">
        <v>1492</v>
      </c>
    </row>
    <row r="54" spans="1:15" ht="12.75">
      <c r="A54" s="2" t="s">
        <v>441</v>
      </c>
      <c r="B54">
        <v>0</v>
      </c>
      <c r="C54">
        <v>0</v>
      </c>
      <c r="D54">
        <v>0</v>
      </c>
      <c r="E54">
        <v>0</v>
      </c>
      <c r="F54">
        <v>2623</v>
      </c>
      <c r="G54">
        <v>0</v>
      </c>
      <c r="H54">
        <v>0</v>
      </c>
      <c r="I54">
        <v>0</v>
      </c>
      <c r="J54">
        <v>0</v>
      </c>
      <c r="K54">
        <v>288</v>
      </c>
      <c r="L54">
        <v>0</v>
      </c>
      <c r="M54">
        <v>0</v>
      </c>
      <c r="N54">
        <v>0</v>
      </c>
      <c r="O54">
        <v>320</v>
      </c>
    </row>
    <row r="55" spans="1:15" ht="12.75">
      <c r="A55" s="2" t="s">
        <v>443</v>
      </c>
      <c r="B55">
        <v>0</v>
      </c>
      <c r="C55">
        <v>0</v>
      </c>
      <c r="D55">
        <v>0</v>
      </c>
      <c r="E55">
        <v>0</v>
      </c>
      <c r="F55">
        <v>1470</v>
      </c>
      <c r="G55">
        <v>0</v>
      </c>
      <c r="H55">
        <v>0</v>
      </c>
      <c r="I55">
        <v>0</v>
      </c>
      <c r="J55">
        <v>0</v>
      </c>
      <c r="K55">
        <v>288</v>
      </c>
      <c r="L55">
        <v>0</v>
      </c>
      <c r="M55">
        <v>0</v>
      </c>
      <c r="N55">
        <v>0</v>
      </c>
      <c r="O55">
        <v>264</v>
      </c>
    </row>
    <row r="56" spans="1:15" ht="12.75">
      <c r="A56" s="2" t="s">
        <v>444</v>
      </c>
      <c r="B56">
        <v>0</v>
      </c>
      <c r="C56">
        <v>0</v>
      </c>
      <c r="D56">
        <v>0</v>
      </c>
      <c r="E56">
        <v>0</v>
      </c>
      <c r="F56">
        <v>2834</v>
      </c>
      <c r="G56">
        <v>0</v>
      </c>
      <c r="H56">
        <v>0</v>
      </c>
      <c r="I56">
        <v>0</v>
      </c>
      <c r="J56">
        <v>0</v>
      </c>
      <c r="K56">
        <v>288</v>
      </c>
      <c r="L56">
        <v>0</v>
      </c>
      <c r="M56">
        <v>0</v>
      </c>
      <c r="N56">
        <v>60</v>
      </c>
      <c r="O56">
        <v>1140</v>
      </c>
    </row>
    <row r="57" spans="1:15" ht="12.75">
      <c r="A57" s="2" t="s">
        <v>445</v>
      </c>
      <c r="B57">
        <v>0</v>
      </c>
      <c r="C57">
        <v>1342</v>
      </c>
      <c r="D57">
        <v>0</v>
      </c>
      <c r="E57">
        <v>0</v>
      </c>
      <c r="F57">
        <v>8708</v>
      </c>
      <c r="G57">
        <v>0</v>
      </c>
      <c r="H57">
        <v>0</v>
      </c>
      <c r="I57">
        <v>0</v>
      </c>
      <c r="J57">
        <v>0</v>
      </c>
      <c r="K57">
        <v>1430</v>
      </c>
      <c r="L57">
        <v>0</v>
      </c>
      <c r="M57">
        <v>0</v>
      </c>
      <c r="N57">
        <v>1404</v>
      </c>
      <c r="O57">
        <v>1117</v>
      </c>
    </row>
    <row r="58" spans="1:15" ht="12.75">
      <c r="A58" s="2" t="s">
        <v>145</v>
      </c>
      <c r="B58" s="2">
        <f aca="true" t="shared" si="1" ref="B58:O58">SUM(B35:B57)</f>
        <v>0</v>
      </c>
      <c r="C58" s="2">
        <f t="shared" si="1"/>
        <v>2929</v>
      </c>
      <c r="D58" s="2">
        <f t="shared" si="1"/>
        <v>0</v>
      </c>
      <c r="E58" s="2">
        <f t="shared" si="1"/>
        <v>68652</v>
      </c>
      <c r="F58" s="2">
        <f t="shared" si="1"/>
        <v>684408</v>
      </c>
      <c r="G58" s="2">
        <f t="shared" si="1"/>
        <v>0</v>
      </c>
      <c r="H58" s="2">
        <f t="shared" si="1"/>
        <v>0</v>
      </c>
      <c r="I58" s="2">
        <f t="shared" si="1"/>
        <v>0</v>
      </c>
      <c r="J58" s="2">
        <f t="shared" si="1"/>
        <v>0</v>
      </c>
      <c r="K58" s="2">
        <f t="shared" si="1"/>
        <v>37090</v>
      </c>
      <c r="L58" s="2">
        <f t="shared" si="1"/>
        <v>0</v>
      </c>
      <c r="M58" s="2">
        <f t="shared" si="1"/>
        <v>2460</v>
      </c>
      <c r="N58" s="2">
        <f t="shared" si="1"/>
        <v>24828</v>
      </c>
      <c r="O58" s="2">
        <f t="shared" si="1"/>
        <v>172455</v>
      </c>
    </row>
    <row r="61" ht="12.75">
      <c r="A61" s="2" t="s">
        <v>574</v>
      </c>
    </row>
    <row r="62" spans="1:5" ht="12.75">
      <c r="A62" s="2" t="s">
        <v>575</v>
      </c>
      <c r="B62" s="2" t="s">
        <v>576</v>
      </c>
      <c r="C62" s="2" t="s">
        <v>577</v>
      </c>
      <c r="D62" s="2" t="s">
        <v>578</v>
      </c>
      <c r="E62" s="2" t="s">
        <v>145</v>
      </c>
    </row>
    <row r="63" spans="1:5" ht="12.75">
      <c r="A63" s="2" t="s">
        <v>421</v>
      </c>
      <c r="B63" s="2">
        <f>173459</f>
        <v>173459</v>
      </c>
      <c r="C63" s="2">
        <f>2460</f>
        <v>2460</v>
      </c>
      <c r="D63" s="2">
        <f>0</f>
        <v>0</v>
      </c>
      <c r="E63" s="2">
        <f>SUM(B7:J7,SUM(B35:O35))</f>
        <v>175919</v>
      </c>
    </row>
    <row r="64" spans="1:5" ht="12.75">
      <c r="A64" s="2" t="s">
        <v>422</v>
      </c>
      <c r="B64" s="2">
        <f>234032</f>
        <v>234032</v>
      </c>
      <c r="C64" s="2">
        <f>0</f>
        <v>0</v>
      </c>
      <c r="D64" s="2">
        <f>0</f>
        <v>0</v>
      </c>
      <c r="E64" s="2">
        <f>SUM(B8:J8)</f>
        <v>234032</v>
      </c>
    </row>
    <row r="65" spans="1:5" ht="12.75">
      <c r="A65" s="2" t="s">
        <v>423</v>
      </c>
      <c r="B65" s="2">
        <f>77510</f>
        <v>77510</v>
      </c>
      <c r="C65" s="2">
        <f>19328</f>
        <v>19328</v>
      </c>
      <c r="D65" s="2">
        <f>3178</f>
        <v>3178</v>
      </c>
      <c r="E65" s="2">
        <f aca="true" t="shared" si="2" ref="E65:E86">SUM(B9:J9,SUM(B36:O36))</f>
        <v>100016</v>
      </c>
    </row>
    <row r="66" spans="1:5" ht="12.75">
      <c r="A66" s="2" t="s">
        <v>424</v>
      </c>
      <c r="B66" s="2">
        <f>62509</f>
        <v>62509</v>
      </c>
      <c r="C66" s="2">
        <f>3572</f>
        <v>3572</v>
      </c>
      <c r="D66" s="2">
        <f>2147</f>
        <v>2147</v>
      </c>
      <c r="E66" s="2">
        <f t="shared" si="2"/>
        <v>68228</v>
      </c>
    </row>
    <row r="67" spans="1:5" ht="12.75">
      <c r="A67" s="2" t="s">
        <v>425</v>
      </c>
      <c r="B67" s="2">
        <f>127878</f>
        <v>127878</v>
      </c>
      <c r="C67" s="2">
        <f>50642</f>
        <v>50642</v>
      </c>
      <c r="D67" s="2">
        <f>15672</f>
        <v>15672</v>
      </c>
      <c r="E67" s="2">
        <f t="shared" si="2"/>
        <v>194192</v>
      </c>
    </row>
    <row r="68" spans="1:5" ht="12.75">
      <c r="A68" s="2" t="s">
        <v>426</v>
      </c>
      <c r="B68" s="2">
        <f>67115</f>
        <v>67115</v>
      </c>
      <c r="C68" s="2">
        <f>84610</f>
        <v>84610</v>
      </c>
      <c r="D68" s="2">
        <f>22947</f>
        <v>22947</v>
      </c>
      <c r="E68" s="2">
        <f t="shared" si="2"/>
        <v>174672</v>
      </c>
    </row>
    <row r="69" spans="1:5" ht="12.75">
      <c r="A69" s="2" t="s">
        <v>427</v>
      </c>
      <c r="B69" s="2">
        <f>32168</f>
        <v>32168</v>
      </c>
      <c r="C69" s="2">
        <f>80307</f>
        <v>80307</v>
      </c>
      <c r="D69" s="2">
        <f>13992</f>
        <v>13992</v>
      </c>
      <c r="E69" s="2">
        <f t="shared" si="2"/>
        <v>126467</v>
      </c>
    </row>
    <row r="70" spans="1:5" ht="12.75">
      <c r="A70" s="2" t="s">
        <v>428</v>
      </c>
      <c r="B70" s="2">
        <f>4579</f>
        <v>4579</v>
      </c>
      <c r="C70" s="2">
        <f>25294</f>
        <v>25294</v>
      </c>
      <c r="D70" s="2">
        <f>6841</f>
        <v>6841</v>
      </c>
      <c r="E70" s="2">
        <f t="shared" si="2"/>
        <v>36714</v>
      </c>
    </row>
    <row r="71" spans="1:5" ht="12.75">
      <c r="A71" s="2" t="s">
        <v>429</v>
      </c>
      <c r="B71" s="2">
        <f>2044</f>
        <v>2044</v>
      </c>
      <c r="C71" s="2">
        <f>10566</f>
        <v>10566</v>
      </c>
      <c r="D71" s="2">
        <f>900</f>
        <v>900</v>
      </c>
      <c r="E71" s="2">
        <f t="shared" si="2"/>
        <v>13510</v>
      </c>
    </row>
    <row r="72" spans="1:5" ht="12.75">
      <c r="A72" s="2" t="s">
        <v>430</v>
      </c>
      <c r="B72" s="2">
        <f>24516</f>
        <v>24516</v>
      </c>
      <c r="C72" s="2">
        <f>107383</f>
        <v>107383</v>
      </c>
      <c r="D72" s="2">
        <f>36406</f>
        <v>36406</v>
      </c>
      <c r="E72" s="2">
        <f t="shared" si="2"/>
        <v>168305</v>
      </c>
    </row>
    <row r="73" spans="1:5" ht="12.75">
      <c r="A73" s="2" t="s">
        <v>431</v>
      </c>
      <c r="B73" s="2">
        <f>23390</f>
        <v>23390</v>
      </c>
      <c r="C73" s="2">
        <f>122956</f>
        <v>122956</v>
      </c>
      <c r="D73" s="2">
        <f>19426</f>
        <v>19426</v>
      </c>
      <c r="E73" s="2">
        <f t="shared" si="2"/>
        <v>165772</v>
      </c>
    </row>
    <row r="74" spans="1:5" ht="12.75">
      <c r="A74" s="2" t="s">
        <v>432</v>
      </c>
      <c r="B74" s="2">
        <f>24275</f>
        <v>24275</v>
      </c>
      <c r="C74" s="2">
        <f>130628</f>
        <v>130628</v>
      </c>
      <c r="D74" s="2">
        <f>21159</f>
        <v>21159</v>
      </c>
      <c r="E74" s="2">
        <f t="shared" si="2"/>
        <v>176062</v>
      </c>
    </row>
    <row r="75" spans="1:5" ht="12.75">
      <c r="A75" s="2" t="s">
        <v>433</v>
      </c>
      <c r="B75" s="2">
        <f>11699</f>
        <v>11699</v>
      </c>
      <c r="C75" s="2">
        <f>59293</f>
        <v>59293</v>
      </c>
      <c r="D75" s="2">
        <f>7538</f>
        <v>7538</v>
      </c>
      <c r="E75" s="2">
        <f t="shared" si="2"/>
        <v>78530</v>
      </c>
    </row>
    <row r="76" spans="1:5" ht="12.75">
      <c r="A76" s="2" t="s">
        <v>434</v>
      </c>
      <c r="B76" s="2">
        <f>5885</f>
        <v>5885</v>
      </c>
      <c r="C76" s="2">
        <f>30928</f>
        <v>30928</v>
      </c>
      <c r="D76" s="2">
        <f>3845</f>
        <v>3845</v>
      </c>
      <c r="E76" s="2">
        <f t="shared" si="2"/>
        <v>40658</v>
      </c>
    </row>
    <row r="77" spans="1:5" ht="12.75">
      <c r="A77" s="2" t="s">
        <v>435</v>
      </c>
      <c r="B77" s="2">
        <f>10256</f>
        <v>10256</v>
      </c>
      <c r="C77" s="2">
        <f>47776</f>
        <v>47776</v>
      </c>
      <c r="D77" s="2">
        <f>9087</f>
        <v>9087</v>
      </c>
      <c r="E77" s="2">
        <f t="shared" si="2"/>
        <v>67119</v>
      </c>
    </row>
    <row r="78" spans="1:5" ht="12.75">
      <c r="A78" s="2" t="s">
        <v>436</v>
      </c>
      <c r="B78" s="2">
        <f>1721</f>
        <v>1721</v>
      </c>
      <c r="C78" s="2">
        <f>8348</f>
        <v>8348</v>
      </c>
      <c r="D78" s="2">
        <f>2282</f>
        <v>2282</v>
      </c>
      <c r="E78" s="2">
        <f t="shared" si="2"/>
        <v>12351</v>
      </c>
    </row>
    <row r="79" spans="1:5" ht="12.75">
      <c r="A79" s="2" t="s">
        <v>437</v>
      </c>
      <c r="B79" s="2">
        <f>1187</f>
        <v>1187</v>
      </c>
      <c r="C79" s="2">
        <f>6303</f>
        <v>6303</v>
      </c>
      <c r="D79" s="2">
        <f>1929</f>
        <v>1929</v>
      </c>
      <c r="E79" s="2">
        <f t="shared" si="2"/>
        <v>9419</v>
      </c>
    </row>
    <row r="80" spans="1:5" ht="12.75">
      <c r="A80" s="2" t="s">
        <v>438</v>
      </c>
      <c r="B80" s="2">
        <f>583</f>
        <v>583</v>
      </c>
      <c r="C80" s="2">
        <f>2893</f>
        <v>2893</v>
      </c>
      <c r="D80" s="2">
        <f>225</f>
        <v>225</v>
      </c>
      <c r="E80" s="2">
        <f t="shared" si="2"/>
        <v>3701</v>
      </c>
    </row>
    <row r="81" spans="1:5" ht="12.75">
      <c r="A81" s="2" t="s">
        <v>439</v>
      </c>
      <c r="B81" s="2">
        <f>535</f>
        <v>535</v>
      </c>
      <c r="C81" s="2">
        <f>3174</f>
        <v>3174</v>
      </c>
      <c r="D81" s="2">
        <f>548</f>
        <v>548</v>
      </c>
      <c r="E81" s="2">
        <f t="shared" si="2"/>
        <v>4257</v>
      </c>
    </row>
    <row r="82" spans="1:5" ht="12.75">
      <c r="A82" s="2" t="s">
        <v>440</v>
      </c>
      <c r="B82" s="2">
        <f>514</f>
        <v>514</v>
      </c>
      <c r="C82" s="2">
        <f>3171</f>
        <v>3171</v>
      </c>
      <c r="D82" s="2">
        <f>1492</f>
        <v>1492</v>
      </c>
      <c r="E82" s="2">
        <f t="shared" si="2"/>
        <v>5177</v>
      </c>
    </row>
    <row r="83" spans="1:5" ht="12.75">
      <c r="A83" s="2" t="s">
        <v>441</v>
      </c>
      <c r="B83" s="2">
        <f>520</f>
        <v>520</v>
      </c>
      <c r="C83" s="2">
        <f>2911</f>
        <v>2911</v>
      </c>
      <c r="D83" s="2">
        <f>320</f>
        <v>320</v>
      </c>
      <c r="E83" s="2">
        <f t="shared" si="2"/>
        <v>3751</v>
      </c>
    </row>
    <row r="84" spans="1:5" ht="12.75">
      <c r="A84" s="2" t="s">
        <v>443</v>
      </c>
      <c r="B84" s="2">
        <f>536</f>
        <v>536</v>
      </c>
      <c r="C84" s="2">
        <f>1758</f>
        <v>1758</v>
      </c>
      <c r="D84" s="2">
        <f>264</f>
        <v>264</v>
      </c>
      <c r="E84" s="2">
        <f t="shared" si="2"/>
        <v>2558</v>
      </c>
    </row>
    <row r="85" spans="1:5" ht="12.75">
      <c r="A85" s="2" t="s">
        <v>444</v>
      </c>
      <c r="B85" s="2">
        <f>505</f>
        <v>505</v>
      </c>
      <c r="C85" s="2">
        <f>3182</f>
        <v>3182</v>
      </c>
      <c r="D85" s="2">
        <f>1140</f>
        <v>1140</v>
      </c>
      <c r="E85" s="2">
        <f t="shared" si="2"/>
        <v>4827</v>
      </c>
    </row>
    <row r="86" spans="1:5" ht="12.75">
      <c r="A86" s="2" t="s">
        <v>445</v>
      </c>
      <c r="B86" s="2">
        <f>2446</f>
        <v>2446</v>
      </c>
      <c r="C86" s="2">
        <f>12884</f>
        <v>12884</v>
      </c>
      <c r="D86" s="2">
        <f>1117</f>
        <v>1117</v>
      </c>
      <c r="E86" s="2">
        <f t="shared" si="2"/>
        <v>16447</v>
      </c>
    </row>
    <row r="87" spans="4:5" ht="12.75">
      <c r="D87" s="2" t="s">
        <v>145</v>
      </c>
      <c r="E87" s="2">
        <f>SUM(E63:E86)</f>
        <v>1882684</v>
      </c>
    </row>
  </sheetData>
  <sheetProtection/>
  <printOptions/>
  <pageMargins left="0.75" right="0.75" top="1" bottom="1" header="0.5" footer="0.5"/>
  <pageSetup fitToHeight="0" fitToWidth="0"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1:B36"/>
  <sheetViews>
    <sheetView zoomScalePageLayoutView="0" workbookViewId="0" topLeftCell="A1">
      <selection activeCell="A1" sqref="A1"/>
    </sheetView>
  </sheetViews>
  <sheetFormatPr defaultColWidth="9.140625" defaultRowHeight="12.75"/>
  <sheetData>
    <row r="1" ht="17.25">
      <c r="A1" s="1" t="s">
        <v>579</v>
      </c>
    </row>
    <row r="5" ht="12.75">
      <c r="A5" s="2" t="s">
        <v>580</v>
      </c>
    </row>
    <row r="6" spans="1:2" ht="12.75">
      <c r="A6" s="2" t="s">
        <v>581</v>
      </c>
      <c r="B6" s="2" t="s">
        <v>547</v>
      </c>
    </row>
    <row r="7" spans="1:2" ht="12.75">
      <c r="A7" t="s">
        <v>582</v>
      </c>
      <c r="B7" s="4">
        <v>22871</v>
      </c>
    </row>
    <row r="8" spans="1:2" ht="12.75">
      <c r="A8" t="s">
        <v>583</v>
      </c>
      <c r="B8" s="4">
        <v>0</v>
      </c>
    </row>
    <row r="9" spans="1:2" ht="12.75">
      <c r="A9" t="s">
        <v>584</v>
      </c>
      <c r="B9" s="4">
        <v>162250</v>
      </c>
    </row>
    <row r="10" spans="1:2" ht="12.75">
      <c r="A10" t="s">
        <v>585</v>
      </c>
      <c r="B10" s="4">
        <v>87401</v>
      </c>
    </row>
    <row r="11" spans="1:2" ht="12.75">
      <c r="A11" t="s">
        <v>586</v>
      </c>
      <c r="B11" s="4">
        <v>299864</v>
      </c>
    </row>
    <row r="12" spans="1:2" ht="12.75">
      <c r="A12" t="s">
        <v>587</v>
      </c>
      <c r="B12" s="4">
        <v>0</v>
      </c>
    </row>
    <row r="13" spans="1:2" ht="12.75">
      <c r="A13" t="s">
        <v>588</v>
      </c>
      <c r="B13" s="4">
        <v>0</v>
      </c>
    </row>
    <row r="14" spans="1:2" ht="12.75">
      <c r="A14" t="s">
        <v>589</v>
      </c>
      <c r="B14" s="4">
        <v>25964</v>
      </c>
    </row>
    <row r="15" spans="1:2" ht="12.75">
      <c r="A15" t="s">
        <v>590</v>
      </c>
      <c r="B15" s="4">
        <v>0</v>
      </c>
    </row>
    <row r="16" spans="1:2" ht="12.75">
      <c r="A16" t="s">
        <v>591</v>
      </c>
      <c r="B16" s="4">
        <v>8321</v>
      </c>
    </row>
    <row r="17" spans="1:2" ht="12.75">
      <c r="A17" t="s">
        <v>592</v>
      </c>
      <c r="B17" s="4">
        <v>136804</v>
      </c>
    </row>
    <row r="18" spans="1:2" ht="12.75">
      <c r="A18" t="s">
        <v>593</v>
      </c>
      <c r="B18" s="4">
        <v>134718</v>
      </c>
    </row>
    <row r="19" spans="1:2" ht="12.75">
      <c r="A19" t="s">
        <v>594</v>
      </c>
      <c r="B19" s="4">
        <v>0</v>
      </c>
    </row>
    <row r="20" spans="1:2" ht="12.75">
      <c r="A20" t="s">
        <v>595</v>
      </c>
      <c r="B20" s="4">
        <v>0</v>
      </c>
    </row>
    <row r="21" spans="1:2" ht="12.75">
      <c r="A21" t="s">
        <v>596</v>
      </c>
      <c r="B21" s="4">
        <v>25774</v>
      </c>
    </row>
    <row r="22" spans="1:2" ht="12.75">
      <c r="A22" t="s">
        <v>597</v>
      </c>
      <c r="B22" s="4">
        <v>402</v>
      </c>
    </row>
    <row r="23" spans="1:2" ht="12.75">
      <c r="A23" t="s">
        <v>598</v>
      </c>
      <c r="B23" s="4">
        <v>2097692</v>
      </c>
    </row>
    <row r="24" spans="1:2" ht="12.75">
      <c r="A24" t="s">
        <v>599</v>
      </c>
      <c r="B24" s="4">
        <v>793751</v>
      </c>
    </row>
    <row r="25" spans="1:2" ht="12.75">
      <c r="A25" t="s">
        <v>600</v>
      </c>
      <c r="B25" s="4">
        <v>682813</v>
      </c>
    </row>
    <row r="26" spans="1:2" ht="12.75">
      <c r="A26" t="s">
        <v>601</v>
      </c>
      <c r="B26" s="4">
        <v>0</v>
      </c>
    </row>
    <row r="27" spans="1:2" ht="12.75">
      <c r="A27" t="s">
        <v>602</v>
      </c>
      <c r="B27" s="4">
        <v>0</v>
      </c>
    </row>
    <row r="28" spans="1:2" ht="12.75">
      <c r="A28" t="s">
        <v>603</v>
      </c>
      <c r="B28" s="4">
        <v>21018</v>
      </c>
    </row>
    <row r="29" spans="1:2" ht="12.75">
      <c r="A29" t="s">
        <v>604</v>
      </c>
      <c r="B29" s="4">
        <v>828</v>
      </c>
    </row>
    <row r="30" spans="1:2" ht="12.75">
      <c r="A30" t="s">
        <v>605</v>
      </c>
      <c r="B30" s="4">
        <v>197322</v>
      </c>
    </row>
    <row r="31" spans="1:2" ht="12.75">
      <c r="A31" t="s">
        <v>606</v>
      </c>
      <c r="B31" s="4">
        <v>39789</v>
      </c>
    </row>
    <row r="32" spans="1:2" ht="12.75">
      <c r="A32" t="s">
        <v>607</v>
      </c>
      <c r="B32" s="4">
        <v>26756</v>
      </c>
    </row>
    <row r="34" spans="1:2" ht="12.75">
      <c r="A34" s="2" t="s">
        <v>418</v>
      </c>
      <c r="B34" s="6">
        <v>4236604</v>
      </c>
    </row>
    <row r="35" spans="1:2" ht="12.75">
      <c r="A35" t="s">
        <v>608</v>
      </c>
      <c r="B35" s="4" t="s">
        <v>609</v>
      </c>
    </row>
    <row r="36" spans="1:2" ht="12.75">
      <c r="A36" t="s">
        <v>610</v>
      </c>
      <c r="B36" s="4" t="s">
        <v>611</v>
      </c>
    </row>
  </sheetData>
  <sheetProtection/>
  <printOptions/>
  <pageMargins left="0.75" right="0.75" top="1" bottom="1" header="0.5" footer="0.5"/>
  <pageSetup fitToHeight="0" fitToWidth="0"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1:C90"/>
  <sheetViews>
    <sheetView zoomScalePageLayoutView="0" workbookViewId="0" topLeftCell="A1">
      <selection activeCell="A1" sqref="A1"/>
    </sheetView>
  </sheetViews>
  <sheetFormatPr defaultColWidth="9.140625" defaultRowHeight="12.75"/>
  <sheetData>
    <row r="1" ht="17.25">
      <c r="A1" s="1" t="s">
        <v>612</v>
      </c>
    </row>
    <row r="5" ht="12.75">
      <c r="A5" s="2" t="s">
        <v>613</v>
      </c>
    </row>
    <row r="6" spans="1:2" ht="12.75">
      <c r="A6" s="2" t="s">
        <v>581</v>
      </c>
      <c r="B6" s="2" t="s">
        <v>614</v>
      </c>
    </row>
    <row r="7" spans="2:3" ht="12.75">
      <c r="B7" t="s">
        <v>615</v>
      </c>
      <c r="C7" t="s">
        <v>616</v>
      </c>
    </row>
    <row r="8" spans="1:3" ht="15">
      <c r="A8" s="9" t="s">
        <v>195</v>
      </c>
      <c r="B8" s="9" t="s">
        <v>11</v>
      </c>
      <c r="C8" s="9" t="s">
        <v>11</v>
      </c>
    </row>
    <row r="9" spans="1:3" ht="12.75">
      <c r="A9" s="2" t="s">
        <v>617</v>
      </c>
      <c r="B9" s="2" t="s">
        <v>11</v>
      </c>
      <c r="C9" s="2" t="s">
        <v>11</v>
      </c>
    </row>
    <row r="10" spans="1:3" ht="12.75">
      <c r="A10" t="s">
        <v>618</v>
      </c>
      <c r="B10" s="4">
        <v>258295</v>
      </c>
      <c r="C10" s="4">
        <v>0</v>
      </c>
    </row>
    <row r="11" spans="1:3" ht="12.75">
      <c r="A11" t="s">
        <v>619</v>
      </c>
      <c r="B11" s="4" t="s">
        <v>620</v>
      </c>
      <c r="C11" s="4" t="s">
        <v>204</v>
      </c>
    </row>
    <row r="12" spans="1:3" ht="12.75">
      <c r="A12" s="2" t="s">
        <v>621</v>
      </c>
      <c r="B12" s="2" t="s">
        <v>11</v>
      </c>
      <c r="C12" s="2" t="s">
        <v>11</v>
      </c>
    </row>
    <row r="13" spans="1:3" ht="12.75">
      <c r="A13" t="s">
        <v>622</v>
      </c>
      <c r="B13" s="4">
        <v>46079</v>
      </c>
      <c r="C13" s="4">
        <v>0</v>
      </c>
    </row>
    <row r="14" spans="1:3" ht="12.75">
      <c r="A14" t="s">
        <v>623</v>
      </c>
      <c r="B14" s="4">
        <v>233665</v>
      </c>
      <c r="C14" s="4">
        <v>0</v>
      </c>
    </row>
    <row r="15" spans="1:3" ht="12.75">
      <c r="A15" t="s">
        <v>624</v>
      </c>
      <c r="B15" s="4" t="s">
        <v>625</v>
      </c>
      <c r="C15" s="4" t="s">
        <v>204</v>
      </c>
    </row>
    <row r="16" spans="1:3" ht="12.75">
      <c r="A16" s="2" t="s">
        <v>626</v>
      </c>
      <c r="B16" s="2" t="s">
        <v>11</v>
      </c>
      <c r="C16" s="2" t="s">
        <v>11</v>
      </c>
    </row>
    <row r="17" spans="1:3" ht="12.75">
      <c r="A17" t="s">
        <v>627</v>
      </c>
      <c r="B17" s="4">
        <v>-91127</v>
      </c>
      <c r="C17" s="4">
        <v>0</v>
      </c>
    </row>
    <row r="18" spans="1:3" ht="12.75">
      <c r="A18" t="s">
        <v>628</v>
      </c>
      <c r="B18" s="4" t="s">
        <v>629</v>
      </c>
      <c r="C18" s="4" t="s">
        <v>204</v>
      </c>
    </row>
    <row r="19" spans="1:3" ht="12.75">
      <c r="A19" t="s">
        <v>630</v>
      </c>
      <c r="B19" s="4" t="s">
        <v>198</v>
      </c>
      <c r="C19" s="4" t="s">
        <v>204</v>
      </c>
    </row>
    <row r="20" spans="1:3" ht="15">
      <c r="A20" s="9" t="s">
        <v>195</v>
      </c>
      <c r="B20" s="9" t="s">
        <v>11</v>
      </c>
      <c r="C20" s="9" t="s">
        <v>11</v>
      </c>
    </row>
    <row r="21" spans="1:3" ht="12.75">
      <c r="A21" s="2" t="s">
        <v>631</v>
      </c>
      <c r="B21" s="2" t="s">
        <v>11</v>
      </c>
      <c r="C21" s="2" t="s">
        <v>11</v>
      </c>
    </row>
    <row r="22" spans="1:3" ht="12.75">
      <c r="A22" t="s">
        <v>553</v>
      </c>
      <c r="B22" s="4">
        <v>0</v>
      </c>
      <c r="C22" s="4">
        <v>324658</v>
      </c>
    </row>
    <row r="23" spans="1:3" ht="12.75">
      <c r="A23" t="s">
        <v>554</v>
      </c>
      <c r="B23" s="4">
        <v>0</v>
      </c>
      <c r="C23" s="4">
        <v>66118</v>
      </c>
    </row>
    <row r="24" spans="1:3" ht="12.75">
      <c r="A24" t="s">
        <v>632</v>
      </c>
      <c r="B24" s="4">
        <v>0</v>
      </c>
      <c r="C24" s="4">
        <v>38109</v>
      </c>
    </row>
    <row r="25" spans="1:3" ht="12.75">
      <c r="A25" t="s">
        <v>633</v>
      </c>
      <c r="B25" s="4" t="s">
        <v>204</v>
      </c>
      <c r="C25" s="4" t="s">
        <v>201</v>
      </c>
    </row>
    <row r="26" spans="1:3" ht="12.75">
      <c r="A26" t="s">
        <v>630</v>
      </c>
      <c r="B26" s="4" t="s">
        <v>204</v>
      </c>
      <c r="C26" s="4" t="s">
        <v>201</v>
      </c>
    </row>
    <row r="27" spans="1:3" ht="12.75">
      <c r="A27" s="2" t="s">
        <v>145</v>
      </c>
      <c r="B27" s="6">
        <f>SUM(B8:B26)</f>
        <v>446912</v>
      </c>
      <c r="C27" s="6">
        <f>SUM(C8:C26)</f>
        <v>428885</v>
      </c>
    </row>
    <row r="30" ht="12.75">
      <c r="A30" s="2" t="s">
        <v>634</v>
      </c>
    </row>
    <row r="31" spans="1:2" ht="12.75">
      <c r="A31" s="2" t="s">
        <v>581</v>
      </c>
      <c r="B31" s="2" t="s">
        <v>614</v>
      </c>
    </row>
    <row r="32" spans="2:3" ht="12.75">
      <c r="B32" t="s">
        <v>615</v>
      </c>
      <c r="C32" t="s">
        <v>616</v>
      </c>
    </row>
    <row r="33" spans="1:3" ht="15">
      <c r="A33" s="9" t="s">
        <v>175</v>
      </c>
      <c r="B33" s="9" t="s">
        <v>11</v>
      </c>
      <c r="C33" s="9" t="s">
        <v>11</v>
      </c>
    </row>
    <row r="34" spans="1:3" ht="12.75">
      <c r="A34" s="2" t="s">
        <v>617</v>
      </c>
      <c r="B34" s="2" t="s">
        <v>11</v>
      </c>
      <c r="C34" s="2" t="s">
        <v>11</v>
      </c>
    </row>
    <row r="35" spans="1:3" ht="12.75">
      <c r="A35" t="s">
        <v>635</v>
      </c>
      <c r="B35" s="4">
        <v>834144</v>
      </c>
      <c r="C35" s="4">
        <v>0</v>
      </c>
    </row>
    <row r="36" spans="1:3" ht="12.75">
      <c r="A36" t="s">
        <v>636</v>
      </c>
      <c r="B36" s="4">
        <v>25792</v>
      </c>
      <c r="C36" s="4">
        <v>0</v>
      </c>
    </row>
    <row r="37" spans="1:3" ht="12.75">
      <c r="A37" t="s">
        <v>637</v>
      </c>
      <c r="B37" s="4">
        <v>29208</v>
      </c>
      <c r="C37" s="4">
        <v>0</v>
      </c>
    </row>
    <row r="38" spans="1:3" ht="12.75">
      <c r="A38" t="s">
        <v>638</v>
      </c>
      <c r="B38" s="4">
        <v>38571</v>
      </c>
      <c r="C38" s="4">
        <v>0</v>
      </c>
    </row>
    <row r="39" spans="1:3" ht="12.75">
      <c r="A39" t="s">
        <v>639</v>
      </c>
      <c r="B39" s="4">
        <v>56877</v>
      </c>
      <c r="C39" s="4">
        <v>0</v>
      </c>
    </row>
    <row r="40" spans="1:3" ht="12.75">
      <c r="A40" t="s">
        <v>640</v>
      </c>
      <c r="B40" s="4">
        <v>20000</v>
      </c>
      <c r="C40" s="4">
        <v>0</v>
      </c>
    </row>
    <row r="41" spans="1:3" ht="12.75">
      <c r="A41" t="s">
        <v>641</v>
      </c>
      <c r="B41" s="4" t="s">
        <v>642</v>
      </c>
      <c r="C41" s="4" t="s">
        <v>204</v>
      </c>
    </row>
    <row r="42" spans="1:3" ht="12.75">
      <c r="A42" s="2" t="s">
        <v>621</v>
      </c>
      <c r="B42" s="2" t="s">
        <v>11</v>
      </c>
      <c r="C42" s="2" t="s">
        <v>11</v>
      </c>
    </row>
    <row r="43" spans="1:3" ht="12.75">
      <c r="A43" t="s">
        <v>622</v>
      </c>
      <c r="B43" s="4">
        <v>16638</v>
      </c>
      <c r="C43" s="4">
        <v>0</v>
      </c>
    </row>
    <row r="44" spans="1:3" ht="12.75">
      <c r="A44" t="s">
        <v>643</v>
      </c>
      <c r="B44" s="4">
        <v>3161</v>
      </c>
      <c r="C44" s="4">
        <v>0</v>
      </c>
    </row>
    <row r="45" spans="1:3" ht="12.75">
      <c r="A45" t="s">
        <v>644</v>
      </c>
      <c r="B45" s="4">
        <v>161820</v>
      </c>
      <c r="C45" s="4">
        <v>0</v>
      </c>
    </row>
    <row r="46" spans="1:3" ht="12.75">
      <c r="A46" t="s">
        <v>645</v>
      </c>
      <c r="B46" s="4">
        <v>79323</v>
      </c>
      <c r="C46" s="4">
        <v>0</v>
      </c>
    </row>
    <row r="47" spans="1:3" ht="12.75">
      <c r="A47" t="s">
        <v>646</v>
      </c>
      <c r="B47" s="4">
        <v>589260</v>
      </c>
      <c r="C47" s="4">
        <v>0</v>
      </c>
    </row>
    <row r="48" spans="1:3" ht="12.75">
      <c r="A48" t="s">
        <v>647</v>
      </c>
      <c r="B48" s="4" t="s">
        <v>648</v>
      </c>
      <c r="C48" s="4" t="s">
        <v>204</v>
      </c>
    </row>
    <row r="49" spans="1:3" ht="12.75">
      <c r="A49" s="2" t="s">
        <v>626</v>
      </c>
      <c r="B49" s="2" t="s">
        <v>11</v>
      </c>
      <c r="C49" s="2" t="s">
        <v>11</v>
      </c>
    </row>
    <row r="50" spans="1:3" ht="12.75">
      <c r="A50" t="s">
        <v>627</v>
      </c>
      <c r="B50" s="4">
        <v>-14834</v>
      </c>
      <c r="C50" s="4">
        <v>0</v>
      </c>
    </row>
    <row r="51" spans="1:3" ht="12.75">
      <c r="A51" t="s">
        <v>649</v>
      </c>
      <c r="B51" s="4" t="s">
        <v>650</v>
      </c>
      <c r="C51" s="4" t="s">
        <v>204</v>
      </c>
    </row>
    <row r="52" spans="1:3" ht="12.75">
      <c r="A52" t="s">
        <v>651</v>
      </c>
      <c r="B52" s="4" t="s">
        <v>178</v>
      </c>
      <c r="C52" s="4" t="s">
        <v>204</v>
      </c>
    </row>
    <row r="53" spans="1:3" ht="15">
      <c r="A53" s="9" t="s">
        <v>182</v>
      </c>
      <c r="B53" s="9" t="s">
        <v>11</v>
      </c>
      <c r="C53" s="9" t="s">
        <v>11</v>
      </c>
    </row>
    <row r="54" spans="1:3" ht="12.75">
      <c r="A54" s="2" t="s">
        <v>652</v>
      </c>
      <c r="B54" s="2" t="s">
        <v>11</v>
      </c>
      <c r="C54" s="2" t="s">
        <v>11</v>
      </c>
    </row>
    <row r="55" spans="1:3" ht="12.75">
      <c r="A55" t="s">
        <v>653</v>
      </c>
      <c r="B55" s="4">
        <v>283750</v>
      </c>
      <c r="C55" s="4">
        <v>0</v>
      </c>
    </row>
    <row r="56" spans="1:3" ht="12.75">
      <c r="A56" t="s">
        <v>654</v>
      </c>
      <c r="B56" s="4">
        <v>52850</v>
      </c>
      <c r="C56" s="4">
        <v>0</v>
      </c>
    </row>
    <row r="57" spans="1:3" ht="12.75">
      <c r="A57" t="s">
        <v>655</v>
      </c>
      <c r="B57" s="4" t="s">
        <v>183</v>
      </c>
      <c r="C57" s="4" t="s">
        <v>204</v>
      </c>
    </row>
    <row r="58" spans="1:3" ht="12.75">
      <c r="A58" t="s">
        <v>656</v>
      </c>
      <c r="B58" s="4" t="s">
        <v>183</v>
      </c>
      <c r="C58" s="4" t="s">
        <v>204</v>
      </c>
    </row>
    <row r="59" spans="1:3" ht="15">
      <c r="A59" s="9" t="s">
        <v>188</v>
      </c>
      <c r="B59" s="9" t="s">
        <v>11</v>
      </c>
      <c r="C59" s="9" t="s">
        <v>11</v>
      </c>
    </row>
    <row r="60" spans="1:3" ht="12.75">
      <c r="A60" s="2" t="s">
        <v>652</v>
      </c>
      <c r="B60" s="2" t="s">
        <v>11</v>
      </c>
      <c r="C60" s="2" t="s">
        <v>11</v>
      </c>
    </row>
    <row r="61" spans="1:3" ht="12.75">
      <c r="A61" t="s">
        <v>657</v>
      </c>
      <c r="B61" s="4">
        <v>262766</v>
      </c>
      <c r="C61" s="4">
        <v>0</v>
      </c>
    </row>
    <row r="62" spans="1:3" ht="12.75">
      <c r="A62" t="s">
        <v>658</v>
      </c>
      <c r="B62" s="4" t="s">
        <v>189</v>
      </c>
      <c r="C62" s="4" t="s">
        <v>204</v>
      </c>
    </row>
    <row r="63" spans="1:3" ht="12.75">
      <c r="A63" s="2" t="s">
        <v>626</v>
      </c>
      <c r="B63" s="2" t="s">
        <v>11</v>
      </c>
      <c r="C63" s="2" t="s">
        <v>11</v>
      </c>
    </row>
    <row r="64" spans="1:3" ht="12.75">
      <c r="A64" t="s">
        <v>659</v>
      </c>
      <c r="B64" s="4">
        <v>-20000</v>
      </c>
      <c r="C64" s="4">
        <v>0</v>
      </c>
    </row>
    <row r="65" spans="1:3" ht="12.75">
      <c r="A65" t="s">
        <v>660</v>
      </c>
      <c r="B65" s="4" t="s">
        <v>661</v>
      </c>
      <c r="C65" s="4" t="s">
        <v>204</v>
      </c>
    </row>
    <row r="66" spans="1:3" ht="12.75">
      <c r="A66" t="s">
        <v>662</v>
      </c>
      <c r="B66" s="4" t="s">
        <v>190</v>
      </c>
      <c r="C66" s="4" t="s">
        <v>204</v>
      </c>
    </row>
    <row r="67" spans="1:3" ht="15">
      <c r="A67" s="9" t="s">
        <v>175</v>
      </c>
      <c r="B67" s="9" t="s">
        <v>11</v>
      </c>
      <c r="C67" s="9" t="s">
        <v>11</v>
      </c>
    </row>
    <row r="68" spans="1:3" ht="12.75">
      <c r="A68" s="2" t="s">
        <v>631</v>
      </c>
      <c r="B68" s="2" t="s">
        <v>11</v>
      </c>
      <c r="C68" s="2" t="s">
        <v>11</v>
      </c>
    </row>
    <row r="69" spans="1:3" ht="12.75">
      <c r="A69" t="s">
        <v>663</v>
      </c>
      <c r="B69" s="4">
        <v>0</v>
      </c>
      <c r="C69" s="4">
        <v>755119</v>
      </c>
    </row>
    <row r="70" spans="1:3" ht="12.75">
      <c r="A70" t="s">
        <v>664</v>
      </c>
      <c r="B70" s="4">
        <v>0</v>
      </c>
      <c r="C70" s="4">
        <v>62624</v>
      </c>
    </row>
    <row r="71" spans="1:3" ht="12.75">
      <c r="A71" t="s">
        <v>665</v>
      </c>
      <c r="B71" s="4">
        <v>0</v>
      </c>
      <c r="C71" s="4">
        <v>113396</v>
      </c>
    </row>
    <row r="72" spans="1:3" ht="12.75">
      <c r="A72" t="s">
        <v>666</v>
      </c>
      <c r="B72" s="4">
        <v>0</v>
      </c>
      <c r="C72" s="4">
        <v>335621</v>
      </c>
    </row>
    <row r="73" spans="1:3" ht="12.75">
      <c r="A73" t="s">
        <v>667</v>
      </c>
      <c r="B73" s="4">
        <v>0</v>
      </c>
      <c r="C73" s="4">
        <v>503230</v>
      </c>
    </row>
    <row r="74" spans="1:3" ht="12.75">
      <c r="A74" t="s">
        <v>668</v>
      </c>
      <c r="B74" s="4">
        <v>0</v>
      </c>
      <c r="C74" s="4">
        <v>461</v>
      </c>
    </row>
    <row r="75" spans="1:3" ht="12.75">
      <c r="A75" t="s">
        <v>669</v>
      </c>
      <c r="B75" s="4">
        <v>0</v>
      </c>
      <c r="C75" s="4">
        <v>1288</v>
      </c>
    </row>
    <row r="76" spans="1:3" ht="12.75">
      <c r="A76" t="s">
        <v>670</v>
      </c>
      <c r="B76" s="4">
        <v>0</v>
      </c>
      <c r="C76" s="4">
        <v>65698</v>
      </c>
    </row>
    <row r="77" spans="1:3" ht="12.75">
      <c r="A77" t="s">
        <v>671</v>
      </c>
      <c r="B77" s="4" t="s">
        <v>204</v>
      </c>
      <c r="C77" s="4" t="s">
        <v>181</v>
      </c>
    </row>
    <row r="78" spans="1:3" ht="12.75">
      <c r="A78" t="s">
        <v>651</v>
      </c>
      <c r="B78" s="4" t="s">
        <v>204</v>
      </c>
      <c r="C78" s="4" t="s">
        <v>181</v>
      </c>
    </row>
    <row r="79" spans="1:3" ht="15">
      <c r="A79" s="9" t="s">
        <v>182</v>
      </c>
      <c r="B79" s="9" t="s">
        <v>11</v>
      </c>
      <c r="C79" s="9" t="s">
        <v>11</v>
      </c>
    </row>
    <row r="80" spans="1:3" ht="12.75">
      <c r="A80" s="2" t="s">
        <v>631</v>
      </c>
      <c r="B80" s="2" t="s">
        <v>11</v>
      </c>
      <c r="C80" s="2" t="s">
        <v>11</v>
      </c>
    </row>
    <row r="81" spans="1:3" ht="12.75">
      <c r="A81" t="s">
        <v>553</v>
      </c>
      <c r="B81" s="4">
        <v>0</v>
      </c>
      <c r="C81" s="4">
        <v>275017</v>
      </c>
    </row>
    <row r="82" spans="1:3" ht="12.75">
      <c r="A82" t="s">
        <v>554</v>
      </c>
      <c r="B82" s="4">
        <v>0</v>
      </c>
      <c r="C82" s="4">
        <v>51558</v>
      </c>
    </row>
    <row r="83" spans="1:3" ht="12.75">
      <c r="A83" t="s">
        <v>672</v>
      </c>
      <c r="B83" s="4" t="s">
        <v>204</v>
      </c>
      <c r="C83" s="4" t="s">
        <v>187</v>
      </c>
    </row>
    <row r="84" spans="1:3" ht="12.75">
      <c r="A84" t="s">
        <v>656</v>
      </c>
      <c r="B84" s="4" t="s">
        <v>204</v>
      </c>
      <c r="C84" s="4" t="s">
        <v>187</v>
      </c>
    </row>
    <row r="85" spans="1:3" ht="15">
      <c r="A85" s="9" t="s">
        <v>188</v>
      </c>
      <c r="B85" s="9" t="s">
        <v>11</v>
      </c>
      <c r="C85" s="9" t="s">
        <v>11</v>
      </c>
    </row>
    <row r="86" spans="1:3" ht="12.75">
      <c r="A86" s="2" t="s">
        <v>631</v>
      </c>
      <c r="B86" s="2" t="s">
        <v>11</v>
      </c>
      <c r="C86" s="2" t="s">
        <v>11</v>
      </c>
    </row>
    <row r="87" spans="1:3" ht="12.75">
      <c r="A87" t="s">
        <v>673</v>
      </c>
      <c r="B87" s="4">
        <v>0</v>
      </c>
      <c r="C87" s="4">
        <v>171995</v>
      </c>
    </row>
    <row r="88" spans="1:3" ht="12.75">
      <c r="A88" t="s">
        <v>674</v>
      </c>
      <c r="B88" s="4" t="s">
        <v>204</v>
      </c>
      <c r="C88" s="4" t="s">
        <v>193</v>
      </c>
    </row>
    <row r="89" spans="1:3" ht="12.75">
      <c r="A89" t="s">
        <v>662</v>
      </c>
      <c r="B89" s="4" t="s">
        <v>204</v>
      </c>
      <c r="C89" s="4" t="s">
        <v>193</v>
      </c>
    </row>
    <row r="90" spans="1:3" ht="12.75">
      <c r="A90" s="2" t="s">
        <v>145</v>
      </c>
      <c r="B90" s="6">
        <f>SUM(B33:B89)</f>
        <v>2419326</v>
      </c>
      <c r="C90" s="6">
        <f>SUM(C33:C89)</f>
        <v>2336007</v>
      </c>
    </row>
  </sheetData>
  <sheetProtection/>
  <printOptions/>
  <pageMargins left="0.75" right="0.75" top="1" bottom="1" header="0.5" footer="0.5"/>
  <pageSetup fitToHeight="0" fitToWidth="0"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1:E20"/>
  <sheetViews>
    <sheetView zoomScalePageLayoutView="0" workbookViewId="0" topLeftCell="A1">
      <selection activeCell="A1" sqref="A1"/>
    </sheetView>
  </sheetViews>
  <sheetFormatPr defaultColWidth="9.140625" defaultRowHeight="12.75"/>
  <sheetData>
    <row r="1" ht="17.25">
      <c r="A1" s="1" t="s">
        <v>675</v>
      </c>
    </row>
    <row r="6" spans="1:5" ht="12.75">
      <c r="A6" s="2" t="s">
        <v>676</v>
      </c>
      <c r="B6" s="2" t="s">
        <v>677</v>
      </c>
      <c r="C6" s="2" t="s">
        <v>678</v>
      </c>
      <c r="D6" s="2" t="s">
        <v>679</v>
      </c>
      <c r="E6" s="2" t="s">
        <v>680</v>
      </c>
    </row>
    <row r="7" spans="1:5" ht="12.75">
      <c r="A7" t="s">
        <v>681</v>
      </c>
      <c r="B7" t="s">
        <v>682</v>
      </c>
      <c r="C7" t="s">
        <v>683</v>
      </c>
      <c r="D7" t="s">
        <v>204</v>
      </c>
      <c r="E7" t="s">
        <v>684</v>
      </c>
    </row>
    <row r="8" spans="1:2" ht="12.75">
      <c r="A8" t="s">
        <v>685</v>
      </c>
      <c r="B8" t="s">
        <v>686</v>
      </c>
    </row>
    <row r="9" spans="1:2" ht="12.75">
      <c r="A9" t="s">
        <v>687</v>
      </c>
      <c r="B9" t="s">
        <v>688</v>
      </c>
    </row>
    <row r="10" spans="1:5" ht="12.75">
      <c r="A10" s="2" t="s">
        <v>689</v>
      </c>
      <c r="B10" s="2" t="s">
        <v>690</v>
      </c>
      <c r="C10" t="s">
        <v>204</v>
      </c>
      <c r="D10" t="s">
        <v>204</v>
      </c>
    </row>
    <row r="11" spans="1:5" ht="12.75">
      <c r="A11" t="s">
        <v>691</v>
      </c>
      <c r="B11" t="s">
        <v>692</v>
      </c>
      <c r="C11" t="s">
        <v>692</v>
      </c>
      <c r="D11" t="s">
        <v>204</v>
      </c>
    </row>
    <row r="12" spans="1:5" ht="12.75">
      <c r="A12" t="s">
        <v>693</v>
      </c>
      <c r="B12" t="s">
        <v>204</v>
      </c>
      <c r="C12" t="s">
        <v>204</v>
      </c>
      <c r="D12" t="s">
        <v>204</v>
      </c>
    </row>
    <row r="13" spans="1:5" ht="12.75">
      <c r="A13" t="s">
        <v>694</v>
      </c>
      <c r="B13" t="s">
        <v>695</v>
      </c>
      <c r="C13" t="s">
        <v>696</v>
      </c>
      <c r="D13" t="s">
        <v>204</v>
      </c>
    </row>
    <row r="14" spans="1:5" ht="12.75">
      <c r="A14" t="s">
        <v>697</v>
      </c>
      <c r="B14" t="s">
        <v>698</v>
      </c>
      <c r="C14" t="s">
        <v>698</v>
      </c>
      <c r="D14" t="s">
        <v>204</v>
      </c>
    </row>
    <row r="15" spans="1:5" ht="12.75">
      <c r="A15" t="s">
        <v>699</v>
      </c>
      <c r="B15" t="s">
        <v>700</v>
      </c>
      <c r="C15" t="s">
        <v>701</v>
      </c>
      <c r="D15" t="s">
        <v>204</v>
      </c>
      <c r="E15" t="s">
        <v>702</v>
      </c>
    </row>
    <row r="16" spans="1:5" ht="12.75">
      <c r="A16" t="s">
        <v>703</v>
      </c>
      <c r="B16" t="s">
        <v>204</v>
      </c>
      <c r="C16" t="s">
        <v>204</v>
      </c>
      <c r="D16" t="s">
        <v>204</v>
      </c>
    </row>
    <row r="17" spans="1:5" ht="12.75">
      <c r="A17" t="s">
        <v>704</v>
      </c>
      <c r="B17" t="s">
        <v>705</v>
      </c>
      <c r="C17" t="s">
        <v>706</v>
      </c>
      <c r="D17" t="s">
        <v>204</v>
      </c>
      <c r="E17" t="s">
        <v>707</v>
      </c>
    </row>
    <row r="18" spans="1:5" ht="12.75">
      <c r="A18" s="2" t="s">
        <v>418</v>
      </c>
      <c r="B18" s="2" t="s">
        <v>708</v>
      </c>
      <c r="C18" s="2" t="s">
        <v>709</v>
      </c>
      <c r="D18" s="2" t="s">
        <v>204</v>
      </c>
    </row>
    <row r="19" spans="1:5" ht="12.75">
      <c r="A19" t="s">
        <v>710</v>
      </c>
      <c r="B19" t="s">
        <v>711</v>
      </c>
      <c r="C19" t="s">
        <v>712</v>
      </c>
      <c r="D19" t="s">
        <v>204</v>
      </c>
      <c r="E19" t="s">
        <v>713</v>
      </c>
    </row>
    <row r="20" spans="1:5" ht="12.75">
      <c r="A20" s="2" t="s">
        <v>714</v>
      </c>
      <c r="B20" s="2" t="s">
        <v>715</v>
      </c>
      <c r="C20" s="2" t="s">
        <v>716</v>
      </c>
      <c r="D20" s="2" t="s">
        <v>204</v>
      </c>
    </row>
  </sheetData>
  <sheetProtection/>
  <printOptions/>
  <pageMargins left="0.75" right="0.75" top="1" bottom="1" header="0.5" footer="0.5"/>
  <pageSetup fitToHeight="0" fitToWidth="0"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M14"/>
  <sheetViews>
    <sheetView zoomScalePageLayoutView="0" workbookViewId="0" topLeftCell="A1">
      <selection activeCell="A1" sqref="A1"/>
    </sheetView>
  </sheetViews>
  <sheetFormatPr defaultColWidth="9.140625" defaultRowHeight="12.75"/>
  <sheetData>
    <row r="1" ht="17.25">
      <c r="A1" s="1" t="s">
        <v>88</v>
      </c>
    </row>
    <row r="2" ht="12.75">
      <c r="A2" s="2" t="s">
        <v>89</v>
      </c>
    </row>
    <row r="3" ht="12.75">
      <c r="A3" s="2" t="s">
        <v>90</v>
      </c>
    </row>
    <row r="4" ht="12.75">
      <c r="A4" s="2" t="s">
        <v>91</v>
      </c>
    </row>
    <row r="5" spans="2:11" ht="15">
      <c r="B5" s="3" t="s">
        <v>92</v>
      </c>
      <c r="E5" s="3" t="s">
        <v>93</v>
      </c>
      <c r="H5" s="3" t="s">
        <v>94</v>
      </c>
      <c r="K5" s="3" t="s">
        <v>95</v>
      </c>
    </row>
    <row r="6" spans="1:13" ht="12.75">
      <c r="A6" s="2" t="s">
        <v>11</v>
      </c>
      <c r="B6" s="2" t="s">
        <v>96</v>
      </c>
      <c r="C6" s="2" t="s">
        <v>97</v>
      </c>
      <c r="D6" s="2" t="s">
        <v>4</v>
      </c>
      <c r="E6" s="2" t="s">
        <v>96</v>
      </c>
      <c r="F6" s="2" t="s">
        <v>97</v>
      </c>
      <c r="G6" s="2" t="s">
        <v>4</v>
      </c>
      <c r="H6" s="2" t="s">
        <v>96</v>
      </c>
      <c r="I6" s="2" t="s">
        <v>97</v>
      </c>
      <c r="J6" s="2" t="s">
        <v>4</v>
      </c>
      <c r="K6" s="2" t="s">
        <v>96</v>
      </c>
      <c r="L6" s="2" t="s">
        <v>97</v>
      </c>
      <c r="M6" s="2" t="s">
        <v>4</v>
      </c>
    </row>
    <row r="7" spans="1:13" ht="12.75">
      <c r="A7" t="s">
        <v>98</v>
      </c>
      <c r="B7" s="4">
        <v>1</v>
      </c>
      <c r="C7" s="4">
        <v>0</v>
      </c>
      <c r="D7" s="4">
        <v>0</v>
      </c>
      <c r="E7" s="5">
        <v>1</v>
      </c>
      <c r="F7" s="5">
        <v>0</v>
      </c>
      <c r="G7" s="5">
        <v>0</v>
      </c>
      <c r="H7" s="4">
        <v>207505</v>
      </c>
      <c r="I7" s="4">
        <v>0</v>
      </c>
      <c r="J7" s="4">
        <v>0</v>
      </c>
      <c r="K7" s="4">
        <v>7380</v>
      </c>
      <c r="L7" s="4">
        <v>0</v>
      </c>
      <c r="M7" s="4">
        <v>0</v>
      </c>
    </row>
    <row r="8" spans="1:13" ht="12.75">
      <c r="A8" t="s">
        <v>99</v>
      </c>
      <c r="B8" s="4">
        <v>3</v>
      </c>
      <c r="C8" s="4">
        <v>4</v>
      </c>
      <c r="D8" s="4">
        <v>4</v>
      </c>
      <c r="E8" s="5">
        <v>3</v>
      </c>
      <c r="F8" s="5">
        <v>4</v>
      </c>
      <c r="G8" s="5">
        <v>4</v>
      </c>
      <c r="H8" s="4">
        <v>363190</v>
      </c>
      <c r="I8" s="4">
        <v>668770</v>
      </c>
      <c r="J8" s="4">
        <v>611244</v>
      </c>
      <c r="K8" s="4">
        <v>0</v>
      </c>
      <c r="L8" s="4">
        <v>55615</v>
      </c>
      <c r="M8" s="4">
        <v>2460</v>
      </c>
    </row>
    <row r="9" spans="1:13" ht="12.75">
      <c r="A9" t="s">
        <v>100</v>
      </c>
      <c r="B9" s="4">
        <v>88</v>
      </c>
      <c r="C9" s="4">
        <v>89</v>
      </c>
      <c r="D9" s="4">
        <v>89</v>
      </c>
      <c r="E9" s="5">
        <v>86.06999969482422</v>
      </c>
      <c r="F9" s="5">
        <v>86.44999694824219</v>
      </c>
      <c r="G9" s="5">
        <v>85.62999725341797</v>
      </c>
      <c r="H9" s="4">
        <v>3293837</v>
      </c>
      <c r="I9" s="4">
        <v>3299944</v>
      </c>
      <c r="J9" s="4">
        <v>3443152</v>
      </c>
      <c r="K9" s="4">
        <v>57974</v>
      </c>
      <c r="L9" s="4">
        <v>25163</v>
      </c>
      <c r="M9" s="4">
        <v>144630</v>
      </c>
    </row>
    <row r="10" spans="1:13" ht="12.75">
      <c r="A10" t="s">
        <v>101</v>
      </c>
      <c r="B10" s="4">
        <v>158</v>
      </c>
      <c r="C10" s="4">
        <v>157</v>
      </c>
      <c r="D10" s="4">
        <v>153</v>
      </c>
      <c r="E10" s="5">
        <v>151.8800048828125</v>
      </c>
      <c r="F10" s="5">
        <v>152.9499969482422</v>
      </c>
      <c r="G10" s="5">
        <v>149.1999969482422</v>
      </c>
      <c r="H10" s="4">
        <v>4418499</v>
      </c>
      <c r="I10" s="4">
        <v>4446850</v>
      </c>
      <c r="J10" s="4">
        <v>4598237</v>
      </c>
      <c r="K10" s="4">
        <v>43324</v>
      </c>
      <c r="L10" s="4">
        <v>23485</v>
      </c>
      <c r="M10" s="4">
        <v>213689</v>
      </c>
    </row>
    <row r="11" spans="1:13" ht="12.75">
      <c r="A11" t="s">
        <v>102</v>
      </c>
      <c r="B11" s="4">
        <v>18</v>
      </c>
      <c r="C11" s="4">
        <v>16</v>
      </c>
      <c r="D11" s="4">
        <v>15</v>
      </c>
      <c r="E11" s="5">
        <v>19.25</v>
      </c>
      <c r="F11" s="5">
        <v>16.899999618530273</v>
      </c>
      <c r="G11" s="5">
        <v>15.579999923706055</v>
      </c>
      <c r="H11" s="4">
        <v>496886</v>
      </c>
      <c r="I11" s="4">
        <v>434941</v>
      </c>
      <c r="J11" s="4">
        <v>422118</v>
      </c>
      <c r="K11" s="4">
        <v>3274</v>
      </c>
      <c r="L11" s="4">
        <v>2052</v>
      </c>
      <c r="M11" s="4">
        <v>19182</v>
      </c>
    </row>
    <row r="12" spans="1:13" ht="12.75">
      <c r="A12" s="2" t="s">
        <v>103</v>
      </c>
      <c r="B12" s="6">
        <f aca="true" t="shared" si="0" ref="B12:M12">SUM(B7:B11)</f>
        <v>268</v>
      </c>
      <c r="C12" s="6">
        <f t="shared" si="0"/>
        <v>266</v>
      </c>
      <c r="D12" s="6">
        <f t="shared" si="0"/>
        <v>261</v>
      </c>
      <c r="E12" s="5">
        <f t="shared" si="0"/>
        <v>261.2000045776367</v>
      </c>
      <c r="F12" s="5">
        <f t="shared" si="0"/>
        <v>260.29999351501465</v>
      </c>
      <c r="G12" s="5">
        <f t="shared" si="0"/>
        <v>254.4099941253662</v>
      </c>
      <c r="H12" s="6">
        <f t="shared" si="0"/>
        <v>8779917</v>
      </c>
      <c r="I12" s="6">
        <f t="shared" si="0"/>
        <v>8850505</v>
      </c>
      <c r="J12" s="6">
        <f t="shared" si="0"/>
        <v>9074751</v>
      </c>
      <c r="K12" s="6">
        <f t="shared" si="0"/>
        <v>111952</v>
      </c>
      <c r="L12" s="6">
        <f t="shared" si="0"/>
        <v>106315</v>
      </c>
      <c r="M12" s="6">
        <f t="shared" si="0"/>
        <v>379961</v>
      </c>
    </row>
    <row r="13" spans="5:10" ht="12.75">
      <c r="E13" s="10" t="s">
        <v>104</v>
      </c>
      <c r="F13" s="11"/>
      <c r="G13" s="11"/>
      <c r="H13" s="4">
        <v>3938018</v>
      </c>
      <c r="I13" s="4">
        <v>4090613</v>
      </c>
      <c r="J13" s="4">
        <v>4236604</v>
      </c>
    </row>
    <row r="14" spans="5:10" ht="12.75">
      <c r="E14" s="10" t="s">
        <v>105</v>
      </c>
      <c r="F14" s="11"/>
      <c r="G14" s="11"/>
      <c r="H14" s="6">
        <f>SUM(H12:H13)</f>
        <v>12717935</v>
      </c>
      <c r="I14" s="6">
        <f>SUM(I12:I13)</f>
        <v>12941118</v>
      </c>
      <c r="J14" s="6">
        <f>SUM(J12:J13)</f>
        <v>13311355</v>
      </c>
    </row>
  </sheetData>
  <sheetProtection/>
  <mergeCells count="2">
    <mergeCell ref="E13:G13"/>
    <mergeCell ref="E14:G14"/>
  </mergeCells>
  <printOptions/>
  <pageMargins left="0.75" right="0.75" top="1" bottom="1" header="0.5" footer="0.5"/>
  <pageSetup fitToHeight="0" fitToWidth="0"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S17"/>
  <sheetViews>
    <sheetView zoomScalePageLayoutView="0" workbookViewId="0" topLeftCell="A1">
      <selection activeCell="A1" sqref="A1"/>
    </sheetView>
  </sheetViews>
  <sheetFormatPr defaultColWidth="9.140625" defaultRowHeight="12.75"/>
  <sheetData>
    <row r="1" ht="17.25">
      <c r="A1" s="1" t="s">
        <v>106</v>
      </c>
    </row>
    <row r="2" ht="12.75">
      <c r="A2" s="2" t="s">
        <v>89</v>
      </c>
    </row>
    <row r="3" ht="12.75">
      <c r="A3" s="2" t="s">
        <v>90</v>
      </c>
    </row>
    <row r="4" ht="12.75">
      <c r="A4" s="2" t="s">
        <v>91</v>
      </c>
    </row>
    <row r="6" spans="2:17" ht="15">
      <c r="B6" s="3" t="s">
        <v>107</v>
      </c>
      <c r="E6" s="3" t="s">
        <v>108</v>
      </c>
      <c r="H6" s="3" t="s">
        <v>109</v>
      </c>
      <c r="K6" s="2" t="s">
        <v>110</v>
      </c>
      <c r="N6" s="2" t="s">
        <v>111</v>
      </c>
      <c r="Q6" s="2" t="s">
        <v>112</v>
      </c>
    </row>
    <row r="7" spans="1:19" ht="12.75">
      <c r="A7" s="2" t="s">
        <v>11</v>
      </c>
      <c r="B7" s="2" t="s">
        <v>96</v>
      </c>
      <c r="C7" s="2" t="s">
        <v>97</v>
      </c>
      <c r="D7" s="2" t="s">
        <v>4</v>
      </c>
      <c r="E7" s="2" t="s">
        <v>96</v>
      </c>
      <c r="F7" s="2" t="s">
        <v>97</v>
      </c>
      <c r="G7" s="2" t="s">
        <v>4</v>
      </c>
      <c r="H7" s="2" t="s">
        <v>96</v>
      </c>
      <c r="I7" s="2" t="s">
        <v>97</v>
      </c>
      <c r="J7" s="2" t="s">
        <v>4</v>
      </c>
      <c r="K7" s="2" t="s">
        <v>96</v>
      </c>
      <c r="L7" s="2" t="s">
        <v>97</v>
      </c>
      <c r="M7" s="2" t="s">
        <v>4</v>
      </c>
      <c r="N7" s="2" t="s">
        <v>96</v>
      </c>
      <c r="O7" s="2" t="s">
        <v>97</v>
      </c>
      <c r="P7" s="2" t="s">
        <v>4</v>
      </c>
      <c r="Q7" s="2" t="s">
        <v>96</v>
      </c>
      <c r="R7" s="2" t="s">
        <v>97</v>
      </c>
      <c r="S7" s="2" t="s">
        <v>4</v>
      </c>
    </row>
    <row r="8" spans="1:19" ht="12.75">
      <c r="A8" t="s">
        <v>98</v>
      </c>
      <c r="B8" s="4" t="s">
        <v>113</v>
      </c>
      <c r="C8">
        <v>0</v>
      </c>
      <c r="D8">
        <v>0</v>
      </c>
      <c r="E8" s="4">
        <v>200125</v>
      </c>
      <c r="F8" s="4">
        <v>0</v>
      </c>
      <c r="G8" s="4">
        <v>0</v>
      </c>
      <c r="H8" s="4">
        <v>40364</v>
      </c>
      <c r="I8" s="4">
        <v>0</v>
      </c>
      <c r="J8" s="4">
        <v>0</v>
      </c>
      <c r="K8" s="4">
        <v>159761</v>
      </c>
      <c r="L8" s="4">
        <v>0</v>
      </c>
      <c r="M8" s="4">
        <v>0</v>
      </c>
      <c r="N8" s="4">
        <v>0</v>
      </c>
      <c r="O8" s="4">
        <v>0</v>
      </c>
      <c r="P8" s="4">
        <v>0</v>
      </c>
      <c r="Q8" s="4">
        <v>7380</v>
      </c>
      <c r="R8" s="4">
        <v>0</v>
      </c>
      <c r="S8" s="4">
        <v>0</v>
      </c>
    </row>
    <row r="9" spans="1:19" ht="12.75">
      <c r="A9" t="s">
        <v>99</v>
      </c>
      <c r="B9" s="4" t="s">
        <v>114</v>
      </c>
      <c r="C9" s="4" t="s">
        <v>115</v>
      </c>
      <c r="D9" s="4" t="s">
        <v>115</v>
      </c>
      <c r="E9" s="4">
        <v>121063</v>
      </c>
      <c r="F9" s="4">
        <v>153289</v>
      </c>
      <c r="G9" s="4">
        <v>152196</v>
      </c>
      <c r="H9" s="4">
        <v>47749</v>
      </c>
      <c r="I9" s="4">
        <v>47870</v>
      </c>
      <c r="J9" s="4">
        <v>50323</v>
      </c>
      <c r="K9" s="4">
        <v>73314</v>
      </c>
      <c r="L9" s="4">
        <v>105419</v>
      </c>
      <c r="M9" s="4">
        <v>101873</v>
      </c>
      <c r="N9" s="4">
        <v>0</v>
      </c>
      <c r="O9" s="4">
        <v>6090</v>
      </c>
      <c r="P9" s="4">
        <v>0</v>
      </c>
      <c r="Q9" s="4">
        <v>0</v>
      </c>
      <c r="R9" s="4">
        <v>7814</v>
      </c>
      <c r="S9" s="4">
        <v>615</v>
      </c>
    </row>
    <row r="10" spans="1:19" ht="12.75">
      <c r="A10" t="s">
        <v>100</v>
      </c>
      <c r="B10" s="4" t="s">
        <v>116</v>
      </c>
      <c r="C10" s="4" t="s">
        <v>117</v>
      </c>
      <c r="D10" s="4" t="s">
        <v>118</v>
      </c>
      <c r="E10" s="4">
        <v>37594</v>
      </c>
      <c r="F10" s="4">
        <v>37880</v>
      </c>
      <c r="G10" s="4">
        <v>38522</v>
      </c>
      <c r="H10" s="4">
        <v>29330</v>
      </c>
      <c r="I10" s="4">
        <v>29654</v>
      </c>
      <c r="J10" s="4">
        <v>30186</v>
      </c>
      <c r="K10" s="4">
        <v>8264</v>
      </c>
      <c r="L10" s="4">
        <v>8226</v>
      </c>
      <c r="M10" s="4">
        <v>8336</v>
      </c>
      <c r="N10" s="4">
        <v>668</v>
      </c>
      <c r="O10" s="4">
        <v>291</v>
      </c>
      <c r="P10" s="4">
        <v>1689</v>
      </c>
      <c r="Q10" s="4">
        <v>6</v>
      </c>
      <c r="R10" s="4">
        <v>0</v>
      </c>
      <c r="S10" s="4">
        <v>0</v>
      </c>
    </row>
    <row r="11" spans="1:19" ht="12.75">
      <c r="A11" t="s">
        <v>101</v>
      </c>
      <c r="B11" s="4" t="s">
        <v>119</v>
      </c>
      <c r="C11" s="4" t="s">
        <v>120</v>
      </c>
      <c r="D11" s="4" t="s">
        <v>121</v>
      </c>
      <c r="E11" s="4">
        <v>28806</v>
      </c>
      <c r="F11" s="4">
        <v>28920</v>
      </c>
      <c r="G11" s="4">
        <v>29387</v>
      </c>
      <c r="H11" s="4">
        <v>24024</v>
      </c>
      <c r="I11" s="4">
        <v>24168</v>
      </c>
      <c r="J11" s="4">
        <v>24719</v>
      </c>
      <c r="K11" s="4">
        <v>4782</v>
      </c>
      <c r="L11" s="4">
        <v>4752</v>
      </c>
      <c r="M11" s="4">
        <v>4668</v>
      </c>
      <c r="N11" s="4">
        <v>284</v>
      </c>
      <c r="O11" s="4">
        <v>153</v>
      </c>
      <c r="P11" s="4">
        <v>1432</v>
      </c>
      <c r="Q11" s="4">
        <v>1</v>
      </c>
      <c r="R11" s="4">
        <v>0</v>
      </c>
      <c r="S11" s="4">
        <v>0</v>
      </c>
    </row>
    <row r="12" spans="1:19" ht="12.75">
      <c r="A12" t="s">
        <v>102</v>
      </c>
      <c r="B12" s="4" t="s">
        <v>122</v>
      </c>
      <c r="C12" s="4" t="s">
        <v>123</v>
      </c>
      <c r="D12" s="4" t="s">
        <v>124</v>
      </c>
      <c r="E12" s="4">
        <v>25641</v>
      </c>
      <c r="F12" s="4">
        <v>25620</v>
      </c>
      <c r="G12" s="4">
        <v>25857</v>
      </c>
      <c r="H12" s="4">
        <v>21129</v>
      </c>
      <c r="I12" s="4">
        <v>21262</v>
      </c>
      <c r="J12" s="4">
        <v>21847</v>
      </c>
      <c r="K12" s="4">
        <v>4512</v>
      </c>
      <c r="L12" s="4">
        <v>4357</v>
      </c>
      <c r="M12" s="4">
        <v>4010</v>
      </c>
      <c r="N12" s="4">
        <v>169</v>
      </c>
      <c r="O12" s="4">
        <v>120</v>
      </c>
      <c r="P12" s="4">
        <v>1231</v>
      </c>
      <c r="Q12" s="4">
        <v>1</v>
      </c>
      <c r="R12" s="4">
        <v>1</v>
      </c>
      <c r="S12" s="4">
        <v>0</v>
      </c>
    </row>
    <row r="13" spans="2:19" ht="12.75">
      <c r="B13" s="4" t="s">
        <v>125</v>
      </c>
      <c r="C13" s="4" t="s">
        <v>126</v>
      </c>
      <c r="D13" s="4" t="s">
        <v>127</v>
      </c>
      <c r="E13" s="4">
        <v>33183</v>
      </c>
      <c r="F13" s="4">
        <v>33593</v>
      </c>
      <c r="G13" s="4">
        <v>34176</v>
      </c>
      <c r="H13" s="4">
        <v>25893</v>
      </c>
      <c r="I13" s="4">
        <v>26166</v>
      </c>
      <c r="J13" s="4">
        <v>26786</v>
      </c>
      <c r="K13" s="4">
        <v>7290</v>
      </c>
      <c r="L13" s="4">
        <v>7427</v>
      </c>
      <c r="M13" s="4">
        <v>7391</v>
      </c>
      <c r="N13" s="4">
        <v>398</v>
      </c>
      <c r="O13" s="4">
        <v>288</v>
      </c>
      <c r="P13" s="4">
        <v>1484</v>
      </c>
      <c r="Q13" s="4">
        <v>31</v>
      </c>
      <c r="R13" s="4">
        <v>120</v>
      </c>
      <c r="S13" s="4">
        <v>10</v>
      </c>
    </row>
    <row r="15" ht="12.75">
      <c r="A15" s="2" t="s">
        <v>128</v>
      </c>
    </row>
    <row r="16" ht="12.75">
      <c r="A16" s="2" t="s">
        <v>129</v>
      </c>
    </row>
    <row r="17" ht="12.75">
      <c r="A17" s="2" t="s">
        <v>130</v>
      </c>
    </row>
  </sheetData>
  <sheetProtection/>
  <printOptions/>
  <pageMargins left="0.75" right="0.75" top="1" bottom="1" header="0.5" footer="0.5"/>
  <pageSetup fitToHeight="0" fitToWidth="0"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M15"/>
  <sheetViews>
    <sheetView zoomScalePageLayoutView="0" workbookViewId="0" topLeftCell="A1">
      <selection activeCell="A1" sqref="A1"/>
    </sheetView>
  </sheetViews>
  <sheetFormatPr defaultColWidth="9.140625" defaultRowHeight="12.75"/>
  <sheetData>
    <row r="1" ht="17.25">
      <c r="A1" s="1" t="s">
        <v>131</v>
      </c>
    </row>
    <row r="2" ht="12.75">
      <c r="A2" s="2" t="s">
        <v>89</v>
      </c>
    </row>
    <row r="3" ht="12.75">
      <c r="A3" s="2" t="s">
        <v>90</v>
      </c>
    </row>
    <row r="4" ht="12.75">
      <c r="A4" s="2" t="s">
        <v>91</v>
      </c>
    </row>
    <row r="5" spans="1:5" ht="15">
      <c r="A5" s="3" t="s">
        <v>132</v>
      </c>
      <c r="E5" s="3" t="s">
        <v>133</v>
      </c>
    </row>
    <row r="6" spans="1:11" ht="12.75">
      <c r="A6" s="2" t="s">
        <v>134</v>
      </c>
      <c r="E6" s="2" t="s">
        <v>135</v>
      </c>
      <c r="H6" s="2" t="s">
        <v>136</v>
      </c>
      <c r="K6" s="2" t="s">
        <v>137</v>
      </c>
    </row>
    <row r="7" spans="1:13" ht="12.75">
      <c r="A7" s="2" t="s">
        <v>11</v>
      </c>
      <c r="B7" s="2" t="s">
        <v>96</v>
      </c>
      <c r="C7" s="2" t="s">
        <v>97</v>
      </c>
      <c r="D7" s="2" t="s">
        <v>4</v>
      </c>
      <c r="E7" s="2" t="s">
        <v>96</v>
      </c>
      <c r="F7" s="2" t="s">
        <v>97</v>
      </c>
      <c r="G7" s="2" t="s">
        <v>4</v>
      </c>
      <c r="H7" s="2" t="s">
        <v>96</v>
      </c>
      <c r="I7" s="2" t="s">
        <v>97</v>
      </c>
      <c r="J7" s="2" t="s">
        <v>4</v>
      </c>
      <c r="K7" s="2" t="s">
        <v>96</v>
      </c>
      <c r="L7" s="2" t="s">
        <v>97</v>
      </c>
      <c r="M7" s="2" t="s">
        <v>4</v>
      </c>
    </row>
    <row r="8" spans="1:13" ht="12.75">
      <c r="A8" t="s">
        <v>98</v>
      </c>
      <c r="B8">
        <v>1</v>
      </c>
      <c r="C8">
        <v>0</v>
      </c>
      <c r="D8">
        <v>0</v>
      </c>
      <c r="E8">
        <v>30</v>
      </c>
      <c r="F8">
        <v>0</v>
      </c>
      <c r="G8">
        <v>0</v>
      </c>
      <c r="H8">
        <v>0</v>
      </c>
      <c r="I8">
        <v>0</v>
      </c>
      <c r="J8">
        <v>0</v>
      </c>
      <c r="K8">
        <v>3</v>
      </c>
      <c r="L8">
        <v>0</v>
      </c>
      <c r="M8">
        <v>0</v>
      </c>
    </row>
    <row r="9" spans="1:13" ht="12.75">
      <c r="A9" t="s">
        <v>99</v>
      </c>
      <c r="B9">
        <v>3</v>
      </c>
      <c r="C9">
        <v>4</v>
      </c>
      <c r="D9">
        <v>4</v>
      </c>
      <c r="E9">
        <v>26.33</v>
      </c>
      <c r="F9">
        <v>34.75</v>
      </c>
      <c r="G9">
        <v>38.25</v>
      </c>
      <c r="H9">
        <v>1</v>
      </c>
      <c r="I9">
        <v>0</v>
      </c>
      <c r="J9">
        <v>0.5</v>
      </c>
      <c r="K9">
        <v>2.33</v>
      </c>
      <c r="L9">
        <v>1.5</v>
      </c>
      <c r="M9">
        <v>2</v>
      </c>
    </row>
    <row r="10" spans="1:13" ht="12.75">
      <c r="A10" t="s">
        <v>100</v>
      </c>
      <c r="B10">
        <v>88</v>
      </c>
      <c r="C10">
        <v>88</v>
      </c>
      <c r="D10">
        <v>88</v>
      </c>
      <c r="E10">
        <v>29.57</v>
      </c>
      <c r="F10">
        <v>31.42</v>
      </c>
      <c r="G10">
        <v>31.59</v>
      </c>
      <c r="H10">
        <v>2.58</v>
      </c>
      <c r="I10">
        <v>4.82</v>
      </c>
      <c r="J10">
        <v>7.31</v>
      </c>
      <c r="K10">
        <v>8.36</v>
      </c>
      <c r="L10">
        <v>7.53</v>
      </c>
      <c r="M10">
        <v>7.16</v>
      </c>
    </row>
    <row r="11" spans="1:13" ht="12.75">
      <c r="A11" t="s">
        <v>101</v>
      </c>
      <c r="B11">
        <v>158</v>
      </c>
      <c r="C11">
        <v>156</v>
      </c>
      <c r="D11">
        <v>153</v>
      </c>
      <c r="E11">
        <v>28.96</v>
      </c>
      <c r="F11">
        <v>31.51</v>
      </c>
      <c r="G11">
        <v>31.69</v>
      </c>
      <c r="H11">
        <v>8.32</v>
      </c>
      <c r="I11">
        <v>8.54</v>
      </c>
      <c r="J11">
        <v>9.48</v>
      </c>
      <c r="K11">
        <v>15.1</v>
      </c>
      <c r="L11">
        <v>13.6</v>
      </c>
      <c r="M11">
        <v>10.84</v>
      </c>
    </row>
    <row r="12" spans="1:13" ht="12.75">
      <c r="A12" t="s">
        <v>102</v>
      </c>
      <c r="B12">
        <v>18</v>
      </c>
      <c r="C12">
        <v>16</v>
      </c>
      <c r="D12">
        <v>15</v>
      </c>
      <c r="E12">
        <v>35.89</v>
      </c>
      <c r="F12">
        <v>33.06</v>
      </c>
      <c r="G12">
        <v>33.93</v>
      </c>
      <c r="H12">
        <v>41.11</v>
      </c>
      <c r="I12">
        <v>34.94</v>
      </c>
      <c r="J12">
        <v>34.67</v>
      </c>
      <c r="K12">
        <v>20.56</v>
      </c>
      <c r="L12">
        <v>12.25</v>
      </c>
      <c r="M12">
        <v>11.33</v>
      </c>
    </row>
    <row r="13" spans="1:13" ht="12.75">
      <c r="A13" s="2" t="s">
        <v>138</v>
      </c>
      <c r="B13" s="2">
        <v>268</v>
      </c>
      <c r="C13" s="2">
        <v>264</v>
      </c>
      <c r="D13" s="2">
        <v>260</v>
      </c>
      <c r="E13" s="2">
        <v>29.6</v>
      </c>
      <c r="F13" s="2">
        <v>31.62</v>
      </c>
      <c r="G13" s="2">
        <v>31.89</v>
      </c>
      <c r="H13" s="2">
        <v>8.53</v>
      </c>
      <c r="I13" s="2">
        <v>8.77</v>
      </c>
      <c r="J13" s="2">
        <v>10.06</v>
      </c>
      <c r="K13" s="2">
        <v>13.07</v>
      </c>
      <c r="L13" s="2">
        <v>11.31</v>
      </c>
      <c r="M13" s="2">
        <v>9.48</v>
      </c>
    </row>
    <row r="14" ht="12.75">
      <c r="A14" s="2" t="s">
        <v>139</v>
      </c>
    </row>
    <row r="15" ht="12.75">
      <c r="A15" s="2" t="s">
        <v>140</v>
      </c>
    </row>
  </sheetData>
  <sheetProtection/>
  <printOptions/>
  <pageMargins left="0.75" right="0.75" top="1" bottom="1" header="0.5" footer="0.5"/>
  <pageSetup fitToHeight="0" fitToWidth="0"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L21"/>
  <sheetViews>
    <sheetView zoomScalePageLayoutView="0" workbookViewId="0" topLeftCell="A1">
      <selection activeCell="A1" sqref="A1"/>
    </sheetView>
  </sheetViews>
  <sheetFormatPr defaultColWidth="9.140625" defaultRowHeight="12.75"/>
  <sheetData>
    <row r="1" ht="17.25">
      <c r="A1" s="1" t="s">
        <v>141</v>
      </c>
    </row>
    <row r="2" ht="12.75">
      <c r="A2" s="2" t="s">
        <v>89</v>
      </c>
    </row>
    <row r="3" ht="12.75">
      <c r="A3" s="2" t="s">
        <v>90</v>
      </c>
    </row>
    <row r="4" ht="12.75">
      <c r="A4" s="2" t="s">
        <v>91</v>
      </c>
    </row>
    <row r="6" ht="15">
      <c r="A6" s="3" t="s">
        <v>142</v>
      </c>
    </row>
    <row r="7" spans="1:4" ht="12.75">
      <c r="A7" s="2" t="s">
        <v>143</v>
      </c>
      <c r="B7" s="2" t="s">
        <v>96</v>
      </c>
      <c r="C7" s="2" t="s">
        <v>97</v>
      </c>
      <c r="D7" s="2" t="s">
        <v>4</v>
      </c>
    </row>
    <row r="8" spans="1:4" ht="12.75">
      <c r="A8" s="2" t="s">
        <v>144</v>
      </c>
      <c r="B8" s="4">
        <v>0</v>
      </c>
      <c r="C8" s="4">
        <v>0</v>
      </c>
      <c r="D8" s="4">
        <v>0</v>
      </c>
    </row>
    <row r="9" spans="1:4" ht="12.75">
      <c r="A9" s="2" t="s">
        <v>145</v>
      </c>
      <c r="B9" s="4">
        <v>0</v>
      </c>
      <c r="C9" s="4">
        <v>0</v>
      </c>
      <c r="D9" s="4">
        <v>0</v>
      </c>
    </row>
    <row r="11" spans="1:5" ht="15">
      <c r="A11" s="3" t="s">
        <v>146</v>
      </c>
      <c r="E11" s="3" t="s">
        <v>147</v>
      </c>
    </row>
    <row r="12" ht="15">
      <c r="I12" s="3" t="s">
        <v>148</v>
      </c>
    </row>
    <row r="13" spans="1:12" ht="12.75">
      <c r="A13" s="2" t="s">
        <v>149</v>
      </c>
      <c r="B13" s="2" t="s">
        <v>96</v>
      </c>
      <c r="C13" s="2" t="s">
        <v>97</v>
      </c>
      <c r="D13" s="2" t="s">
        <v>4</v>
      </c>
      <c r="E13" s="2" t="s">
        <v>11</v>
      </c>
      <c r="F13" s="2" t="s">
        <v>96</v>
      </c>
      <c r="G13" s="2" t="s">
        <v>97</v>
      </c>
      <c r="H13" s="2" t="s">
        <v>4</v>
      </c>
      <c r="I13" s="2" t="s">
        <v>150</v>
      </c>
      <c r="J13" s="2" t="s">
        <v>96</v>
      </c>
      <c r="K13" s="2" t="s">
        <v>97</v>
      </c>
      <c r="L13" s="2" t="s">
        <v>4</v>
      </c>
    </row>
    <row r="14" spans="1:12" ht="12.75">
      <c r="A14" s="2" t="s">
        <v>151</v>
      </c>
      <c r="B14" s="4">
        <v>0</v>
      </c>
      <c r="C14" s="4">
        <v>0</v>
      </c>
      <c r="D14" s="4">
        <v>0</v>
      </c>
      <c r="E14" t="s">
        <v>152</v>
      </c>
      <c r="F14" s="4">
        <v>0</v>
      </c>
      <c r="G14" s="4">
        <v>0</v>
      </c>
      <c r="H14" s="4">
        <v>0</v>
      </c>
      <c r="I14" t="s">
        <v>153</v>
      </c>
      <c r="J14" s="4">
        <v>0</v>
      </c>
      <c r="K14" s="4">
        <v>0</v>
      </c>
      <c r="L14" s="4">
        <v>0</v>
      </c>
    </row>
    <row r="15" spans="1:12" ht="12.75">
      <c r="A15" s="2" t="s">
        <v>154</v>
      </c>
      <c r="B15" s="4">
        <v>0</v>
      </c>
      <c r="C15" s="4">
        <v>0</v>
      </c>
      <c r="D15" s="4">
        <v>0</v>
      </c>
      <c r="E15" t="s">
        <v>155</v>
      </c>
      <c r="F15" s="4">
        <v>0</v>
      </c>
      <c r="G15" s="4">
        <v>0</v>
      </c>
      <c r="H15" s="4">
        <v>0</v>
      </c>
      <c r="I15" t="s">
        <v>153</v>
      </c>
      <c r="J15" s="4">
        <v>0</v>
      </c>
      <c r="K15" s="4">
        <v>0</v>
      </c>
      <c r="L15" s="4">
        <v>0</v>
      </c>
    </row>
    <row r="16" spans="1:12" ht="12.75">
      <c r="A16" s="2" t="s">
        <v>156</v>
      </c>
      <c r="B16" s="4">
        <v>0</v>
      </c>
      <c r="C16" s="4">
        <v>0</v>
      </c>
      <c r="D16" s="4">
        <v>0</v>
      </c>
      <c r="E16" t="s">
        <v>157</v>
      </c>
      <c r="F16" s="4">
        <v>0</v>
      </c>
      <c r="G16" s="4">
        <v>0</v>
      </c>
      <c r="H16" s="4">
        <v>0</v>
      </c>
      <c r="I16" t="s">
        <v>153</v>
      </c>
      <c r="J16" s="4">
        <v>0</v>
      </c>
      <c r="K16" s="4">
        <v>0</v>
      </c>
      <c r="L16" s="4">
        <v>0</v>
      </c>
    </row>
    <row r="17" spans="1:12" ht="12.75">
      <c r="A17" s="2" t="s">
        <v>158</v>
      </c>
      <c r="B17" s="4">
        <v>0</v>
      </c>
      <c r="C17" s="4">
        <v>0</v>
      </c>
      <c r="D17" s="4">
        <v>0</v>
      </c>
      <c r="E17" t="s">
        <v>159</v>
      </c>
      <c r="F17" s="4">
        <v>0</v>
      </c>
      <c r="G17" s="4">
        <v>0</v>
      </c>
      <c r="H17" s="4">
        <v>0</v>
      </c>
      <c r="I17" t="s">
        <v>153</v>
      </c>
      <c r="J17" s="4">
        <v>0</v>
      </c>
      <c r="K17" s="4">
        <v>0</v>
      </c>
      <c r="L17" s="4">
        <v>0</v>
      </c>
    </row>
    <row r="18" spans="1:12" ht="12.75">
      <c r="A18" s="2" t="s">
        <v>160</v>
      </c>
      <c r="B18" s="4">
        <v>0</v>
      </c>
      <c r="C18" s="4">
        <v>0</v>
      </c>
      <c r="D18" s="4">
        <v>0</v>
      </c>
      <c r="E18" t="s">
        <v>161</v>
      </c>
      <c r="F18" s="4">
        <v>0</v>
      </c>
      <c r="G18" s="4">
        <v>0</v>
      </c>
      <c r="H18" s="4">
        <v>0</v>
      </c>
      <c r="I18" t="s">
        <v>162</v>
      </c>
      <c r="J18" s="4">
        <v>0</v>
      </c>
      <c r="K18" s="4">
        <v>0</v>
      </c>
      <c r="L18" s="4">
        <v>0</v>
      </c>
    </row>
    <row r="19" spans="1:12" ht="12.75">
      <c r="A19" s="2" t="s">
        <v>163</v>
      </c>
      <c r="B19" s="4">
        <v>2</v>
      </c>
      <c r="C19" s="4">
        <v>2</v>
      </c>
      <c r="D19" s="4">
        <v>1</v>
      </c>
      <c r="E19" t="s">
        <v>164</v>
      </c>
      <c r="F19" s="4">
        <v>7097</v>
      </c>
      <c r="G19" s="4">
        <v>5127</v>
      </c>
      <c r="H19" s="4">
        <v>8321</v>
      </c>
      <c r="I19" t="s">
        <v>165</v>
      </c>
      <c r="J19" s="4">
        <v>3549</v>
      </c>
      <c r="K19" s="4">
        <v>2564</v>
      </c>
      <c r="L19" s="4">
        <v>8321</v>
      </c>
    </row>
    <row r="20" spans="1:12" ht="12.75">
      <c r="A20" s="2" t="s">
        <v>166</v>
      </c>
      <c r="B20" s="4">
        <v>15</v>
      </c>
      <c r="C20" s="4">
        <v>11</v>
      </c>
      <c r="D20" s="4">
        <v>13</v>
      </c>
      <c r="E20" t="s">
        <v>167</v>
      </c>
      <c r="F20" s="4">
        <v>44232</v>
      </c>
      <c r="G20" s="4">
        <v>101077</v>
      </c>
      <c r="H20" s="4">
        <v>136804</v>
      </c>
      <c r="I20" t="s">
        <v>165</v>
      </c>
      <c r="J20" s="4">
        <v>2949</v>
      </c>
      <c r="K20" s="4">
        <v>9189</v>
      </c>
      <c r="L20" s="4">
        <v>10523</v>
      </c>
    </row>
    <row r="21" ht="12.75">
      <c r="A21" s="2" t="s">
        <v>168</v>
      </c>
    </row>
  </sheetData>
  <sheetProtection/>
  <printOptions/>
  <pageMargins left="0.75" right="0.75" top="1" bottom="1" header="0.5" footer="0.5"/>
  <pageSetup fitToHeight="0" fitToWidth="0"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H11"/>
  <sheetViews>
    <sheetView zoomScalePageLayoutView="0" workbookViewId="0" topLeftCell="A1">
      <selection activeCell="A1" sqref="A1"/>
    </sheetView>
  </sheetViews>
  <sheetFormatPr defaultColWidth="9.140625" defaultRowHeight="12.75"/>
  <sheetData>
    <row r="1" ht="17.25">
      <c r="A1" s="1" t="s">
        <v>169</v>
      </c>
    </row>
    <row r="2" ht="12.75">
      <c r="A2" s="2" t="s">
        <v>89</v>
      </c>
    </row>
    <row r="3" ht="12.75">
      <c r="A3" s="2" t="s">
        <v>90</v>
      </c>
    </row>
    <row r="4" ht="12.75">
      <c r="A4" s="2" t="s">
        <v>91</v>
      </c>
    </row>
    <row r="5" spans="1:8" ht="12.75">
      <c r="A5" s="12" t="s">
        <v>170</v>
      </c>
      <c r="B5" s="12" t="s">
        <v>171</v>
      </c>
      <c r="C5" s="12" t="s">
        <v>172</v>
      </c>
      <c r="D5" s="11"/>
      <c r="E5" s="11"/>
      <c r="F5" s="12" t="s">
        <v>173</v>
      </c>
      <c r="G5" s="11"/>
      <c r="H5" s="11"/>
    </row>
    <row r="6" spans="1:8" ht="12.75">
      <c r="A6" s="11"/>
      <c r="B6" s="11"/>
      <c r="C6" s="4" t="s">
        <v>96</v>
      </c>
      <c r="D6" s="4" t="s">
        <v>97</v>
      </c>
      <c r="E6" s="4" t="s">
        <v>4</v>
      </c>
      <c r="F6" s="4" t="s">
        <v>96</v>
      </c>
      <c r="G6" s="4" t="s">
        <v>97</v>
      </c>
      <c r="H6" s="4" t="s">
        <v>4</v>
      </c>
    </row>
    <row r="7" spans="1:8" ht="12.75">
      <c r="A7" t="s">
        <v>174</v>
      </c>
      <c r="B7" t="s">
        <v>175</v>
      </c>
      <c r="C7" t="s">
        <v>176</v>
      </c>
      <c r="D7" t="s">
        <v>177</v>
      </c>
      <c r="E7" t="s">
        <v>178</v>
      </c>
      <c r="F7" t="s">
        <v>179</v>
      </c>
      <c r="G7" t="s">
        <v>180</v>
      </c>
      <c r="H7" t="s">
        <v>181</v>
      </c>
    </row>
    <row r="8" spans="1:8" ht="12.75">
      <c r="A8" t="s">
        <v>174</v>
      </c>
      <c r="B8" t="s">
        <v>182</v>
      </c>
      <c r="C8" t="s">
        <v>183</v>
      </c>
      <c r="D8" t="s">
        <v>184</v>
      </c>
      <c r="E8" t="s">
        <v>183</v>
      </c>
      <c r="F8" t="s">
        <v>185</v>
      </c>
      <c r="G8" t="s">
        <v>186</v>
      </c>
      <c r="H8" t="s">
        <v>187</v>
      </c>
    </row>
    <row r="9" spans="1:8" ht="12.75">
      <c r="A9" t="s">
        <v>174</v>
      </c>
      <c r="B9" t="s">
        <v>188</v>
      </c>
      <c r="C9" t="s">
        <v>189</v>
      </c>
      <c r="D9" t="s">
        <v>189</v>
      </c>
      <c r="E9" t="s">
        <v>190</v>
      </c>
      <c r="F9" t="s">
        <v>191</v>
      </c>
      <c r="G9" t="s">
        <v>192</v>
      </c>
      <c r="H9" t="s">
        <v>193</v>
      </c>
    </row>
    <row r="10" spans="1:8" ht="12.75">
      <c r="A10" t="s">
        <v>194</v>
      </c>
      <c r="B10" t="s">
        <v>195</v>
      </c>
      <c r="C10" t="s">
        <v>196</v>
      </c>
      <c r="D10" t="s">
        <v>197</v>
      </c>
      <c r="E10" t="s">
        <v>198</v>
      </c>
      <c r="F10" t="s">
        <v>199</v>
      </c>
      <c r="G10" t="s">
        <v>200</v>
      </c>
      <c r="H10" t="s">
        <v>201</v>
      </c>
    </row>
    <row r="11" spans="1:8" ht="12.75">
      <c r="A11" t="s">
        <v>202</v>
      </c>
      <c r="B11" t="s">
        <v>203</v>
      </c>
      <c r="C11" t="s">
        <v>204</v>
      </c>
      <c r="D11" t="s">
        <v>204</v>
      </c>
      <c r="E11" t="s">
        <v>204</v>
      </c>
      <c r="F11" t="s">
        <v>204</v>
      </c>
      <c r="G11" t="s">
        <v>204</v>
      </c>
      <c r="H11" t="s">
        <v>204</v>
      </c>
    </row>
  </sheetData>
  <sheetProtection/>
  <mergeCells count="4">
    <mergeCell ref="C5:E5"/>
    <mergeCell ref="F5:H5"/>
    <mergeCell ref="A5:A6"/>
    <mergeCell ref="B5:B6"/>
  </mergeCells>
  <printOptions/>
  <pageMargins left="0.75" right="0.75" top="1" bottom="1" header="0.5" footer="0.5"/>
  <pageSetup fitToHeight="0" fitToWidth="0"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D12"/>
  <sheetViews>
    <sheetView zoomScalePageLayoutView="0" workbookViewId="0" topLeftCell="A1">
      <selection activeCell="A1" sqref="A1"/>
    </sheetView>
  </sheetViews>
  <sheetFormatPr defaultColWidth="9.140625" defaultRowHeight="12.75"/>
  <sheetData>
    <row r="1" ht="17.25">
      <c r="A1" s="1" t="s">
        <v>205</v>
      </c>
    </row>
    <row r="2" ht="12.75">
      <c r="A2" t="s">
        <v>206</v>
      </c>
    </row>
    <row r="4" spans="1:4" ht="12.75">
      <c r="A4" s="2" t="s">
        <v>207</v>
      </c>
      <c r="B4" s="2" t="s">
        <v>194</v>
      </c>
      <c r="C4" s="2" t="s">
        <v>174</v>
      </c>
      <c r="D4" s="2" t="s">
        <v>208</v>
      </c>
    </row>
    <row r="5" spans="1:4" ht="12.75">
      <c r="A5" s="2" t="s">
        <v>209</v>
      </c>
      <c r="B5" t="s">
        <v>210</v>
      </c>
      <c r="C5" t="s">
        <v>211</v>
      </c>
      <c r="D5" t="s">
        <v>212</v>
      </c>
    </row>
    <row r="6" spans="1:4" ht="12.75">
      <c r="A6" s="2" t="s">
        <v>213</v>
      </c>
      <c r="B6" t="s">
        <v>214</v>
      </c>
      <c r="C6" t="s">
        <v>215</v>
      </c>
      <c r="D6" t="s">
        <v>216</v>
      </c>
    </row>
    <row r="7" spans="1:4" ht="12.75">
      <c r="A7" s="2" t="s">
        <v>217</v>
      </c>
      <c r="B7" t="s">
        <v>218</v>
      </c>
      <c r="C7" t="s">
        <v>219</v>
      </c>
      <c r="D7" t="s">
        <v>220</v>
      </c>
    </row>
    <row r="8" spans="1:4" ht="12.75">
      <c r="A8" s="2" t="s">
        <v>221</v>
      </c>
      <c r="B8" t="s">
        <v>218</v>
      </c>
      <c r="C8" t="s">
        <v>219</v>
      </c>
      <c r="D8" t="s">
        <v>220</v>
      </c>
    </row>
    <row r="9" spans="1:4" ht="12.75">
      <c r="A9" s="10" t="s">
        <v>222</v>
      </c>
      <c r="B9" s="11"/>
      <c r="C9" s="11"/>
      <c r="D9" s="2" t="s">
        <v>223</v>
      </c>
    </row>
    <row r="11" ht="12.75">
      <c r="A11" s="2" t="s">
        <v>224</v>
      </c>
    </row>
    <row r="12" ht="12.75">
      <c r="A12" s="2" t="s">
        <v>225</v>
      </c>
    </row>
  </sheetData>
  <sheetProtection/>
  <mergeCells count="1">
    <mergeCell ref="A9:C9"/>
  </mergeCells>
  <printOptions/>
  <pageMargins left="0.75" right="0.75" top="1" bottom="1" header="0.5" footer="0.5"/>
  <pageSetup fitToHeight="0" fitToWidth="0"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I59"/>
  <sheetViews>
    <sheetView zoomScalePageLayoutView="0" workbookViewId="0" topLeftCell="A1">
      <selection activeCell="A1" sqref="A1"/>
    </sheetView>
  </sheetViews>
  <sheetFormatPr defaultColWidth="9.140625" defaultRowHeight="12.75"/>
  <sheetData>
    <row r="1" ht="17.25">
      <c r="A1" s="1" t="s">
        <v>226</v>
      </c>
    </row>
    <row r="3" spans="1:3" ht="12.75">
      <c r="A3" s="2" t="s">
        <v>227</v>
      </c>
      <c r="C3" t="s">
        <v>228</v>
      </c>
    </row>
    <row r="4" spans="1:3" ht="12.75">
      <c r="A4" s="2" t="s">
        <v>229</v>
      </c>
      <c r="C4" t="s">
        <v>230</v>
      </c>
    </row>
    <row r="5" spans="1:3" ht="12.75">
      <c r="A5" s="2" t="s">
        <v>231</v>
      </c>
      <c r="C5" t="s">
        <v>232</v>
      </c>
    </row>
    <row r="6" spans="1:3" ht="12.75">
      <c r="A6" s="2" t="s">
        <v>233</v>
      </c>
      <c r="C6" t="s">
        <v>234</v>
      </c>
    </row>
    <row r="7" spans="1:3" ht="12.75">
      <c r="A7" s="2" t="s">
        <v>235</v>
      </c>
      <c r="C7" t="s">
        <v>236</v>
      </c>
    </row>
    <row r="8" spans="1:3" ht="12.75">
      <c r="A8" s="2" t="s">
        <v>237</v>
      </c>
      <c r="C8" t="s">
        <v>238</v>
      </c>
    </row>
    <row r="9" spans="1:3" ht="12.75">
      <c r="A9" s="2" t="s">
        <v>239</v>
      </c>
      <c r="C9" t="s">
        <v>240</v>
      </c>
    </row>
    <row r="10" spans="1:3" ht="12.75">
      <c r="A10" s="2" t="s">
        <v>241</v>
      </c>
      <c r="C10" t="s">
        <v>242</v>
      </c>
    </row>
    <row r="11" spans="1:3" ht="12.75">
      <c r="A11" s="2" t="s">
        <v>243</v>
      </c>
      <c r="C11" t="s">
        <v>244</v>
      </c>
    </row>
    <row r="12" spans="1:3" ht="12.75">
      <c r="A12" s="2" t="s">
        <v>245</v>
      </c>
      <c r="C12" t="s">
        <v>246</v>
      </c>
    </row>
    <row r="13" spans="1:3" ht="12.75">
      <c r="A13" s="2" t="s">
        <v>247</v>
      </c>
      <c r="C13" t="s">
        <v>248</v>
      </c>
    </row>
    <row r="16" ht="15">
      <c r="A16" s="3" t="s">
        <v>249</v>
      </c>
    </row>
    <row r="17" spans="1:7" ht="12.75">
      <c r="A17" s="2" t="s">
        <v>250</v>
      </c>
      <c r="C17" s="2" t="s">
        <v>251</v>
      </c>
      <c r="E17" s="2" t="s">
        <v>252</v>
      </c>
      <c r="G17" s="2" t="s">
        <v>253</v>
      </c>
    </row>
    <row r="18" spans="1:7" ht="12.75">
      <c r="A18" t="s">
        <v>254</v>
      </c>
      <c r="C18" t="s">
        <v>255</v>
      </c>
      <c r="E18" t="s">
        <v>256</v>
      </c>
      <c r="G18" t="s">
        <v>257</v>
      </c>
    </row>
    <row r="19" spans="1:7" ht="12.75">
      <c r="A19" t="s">
        <v>254</v>
      </c>
      <c r="C19" t="s">
        <v>255</v>
      </c>
      <c r="E19" t="s">
        <v>256</v>
      </c>
      <c r="G19" t="s">
        <v>257</v>
      </c>
    </row>
    <row r="21" ht="15">
      <c r="A21" s="3" t="s">
        <v>258</v>
      </c>
    </row>
    <row r="22" spans="1:7" ht="12.75">
      <c r="A22" s="2" t="s">
        <v>250</v>
      </c>
      <c r="C22" s="2" t="s">
        <v>251</v>
      </c>
      <c r="E22" s="2" t="s">
        <v>252</v>
      </c>
      <c r="G22" s="2" t="s">
        <v>253</v>
      </c>
    </row>
    <row r="24" spans="1:7" ht="12.75">
      <c r="A24" t="s">
        <v>254</v>
      </c>
      <c r="C24" t="s">
        <v>255</v>
      </c>
      <c r="E24" t="s">
        <v>256</v>
      </c>
      <c r="G24" t="s">
        <v>257</v>
      </c>
    </row>
    <row r="27" ht="15">
      <c r="A27" s="3" t="s">
        <v>259</v>
      </c>
    </row>
    <row r="28" ht="12.75">
      <c r="A28" s="2" t="s">
        <v>260</v>
      </c>
    </row>
    <row r="30" ht="12.75">
      <c r="A30" s="2" t="s">
        <v>261</v>
      </c>
    </row>
    <row r="31" spans="1:9" ht="12.75">
      <c r="A31" t="s">
        <v>262</v>
      </c>
      <c r="I31" t="s">
        <v>204</v>
      </c>
    </row>
    <row r="32" spans="1:9" ht="12.75">
      <c r="A32" t="s">
        <v>263</v>
      </c>
      <c r="I32" t="s">
        <v>204</v>
      </c>
    </row>
    <row r="33" spans="1:9" ht="12.75">
      <c r="A33" t="s">
        <v>264</v>
      </c>
      <c r="I33" t="s">
        <v>113</v>
      </c>
    </row>
    <row r="34" spans="1:9" ht="12.75">
      <c r="A34" t="s">
        <v>265</v>
      </c>
      <c r="I34" t="s">
        <v>266</v>
      </c>
    </row>
    <row r="35" ht="12.75">
      <c r="A35" s="2" t="s">
        <v>267</v>
      </c>
    </row>
    <row r="36" spans="1:9" ht="12.75">
      <c r="A36" t="s">
        <v>268</v>
      </c>
      <c r="I36" t="s">
        <v>269</v>
      </c>
    </row>
    <row r="37" spans="1:9" ht="12.75">
      <c r="A37" t="s">
        <v>270</v>
      </c>
      <c r="I37" t="s">
        <v>204</v>
      </c>
    </row>
    <row r="38" spans="1:9" ht="12.75">
      <c r="A38" t="s">
        <v>271</v>
      </c>
      <c r="I38" t="s">
        <v>204</v>
      </c>
    </row>
    <row r="39" spans="1:9" ht="12.75">
      <c r="A39" t="s">
        <v>272</v>
      </c>
      <c r="I39" t="s">
        <v>273</v>
      </c>
    </row>
    <row r="40" spans="1:9" ht="12.75">
      <c r="A40" t="s">
        <v>274</v>
      </c>
      <c r="I40" t="s">
        <v>114</v>
      </c>
    </row>
    <row r="41" spans="1:9" ht="12.75">
      <c r="A41" t="s">
        <v>275</v>
      </c>
      <c r="I41" t="s">
        <v>204</v>
      </c>
    </row>
    <row r="42" spans="1:9" ht="12.75">
      <c r="A42" t="s">
        <v>276</v>
      </c>
      <c r="I42" t="s">
        <v>204</v>
      </c>
    </row>
    <row r="43" spans="1:9" ht="12.75">
      <c r="A43" t="s">
        <v>277</v>
      </c>
      <c r="I43" t="s">
        <v>204</v>
      </c>
    </row>
    <row r="44" spans="1:9" ht="12.75">
      <c r="A44" t="s">
        <v>278</v>
      </c>
      <c r="I44" t="s">
        <v>204</v>
      </c>
    </row>
    <row r="45" spans="1:9" ht="12.75">
      <c r="A45" t="s">
        <v>279</v>
      </c>
      <c r="I45" t="s">
        <v>204</v>
      </c>
    </row>
    <row r="46" spans="1:9" ht="12.75">
      <c r="A46" t="s">
        <v>280</v>
      </c>
      <c r="I46" t="s">
        <v>204</v>
      </c>
    </row>
    <row r="47" spans="1:9" ht="12.75">
      <c r="A47" t="s">
        <v>281</v>
      </c>
      <c r="I47" t="s">
        <v>204</v>
      </c>
    </row>
    <row r="48" spans="1:9" ht="12.75">
      <c r="A48" t="s">
        <v>282</v>
      </c>
      <c r="I48" t="s">
        <v>204</v>
      </c>
    </row>
    <row r="49" spans="1:9" ht="12.75">
      <c r="A49" t="s">
        <v>283</v>
      </c>
      <c r="I49" t="s">
        <v>204</v>
      </c>
    </row>
    <row r="50" spans="1:9" ht="12.75">
      <c r="A50" t="s">
        <v>284</v>
      </c>
      <c r="I50" t="s">
        <v>204</v>
      </c>
    </row>
    <row r="52" spans="1:3" ht="12.75">
      <c r="A52" s="2" t="s">
        <v>285</v>
      </c>
      <c r="C52" t="s">
        <v>286</v>
      </c>
    </row>
    <row r="55" ht="15">
      <c r="A55" s="3" t="s">
        <v>287</v>
      </c>
    </row>
    <row r="56" spans="1:5" ht="12.75">
      <c r="A56" s="2" t="s">
        <v>250</v>
      </c>
      <c r="C56" s="2" t="s">
        <v>251</v>
      </c>
      <c r="E56" s="2" t="s">
        <v>288</v>
      </c>
    </row>
    <row r="57" spans="1:5" ht="12.75">
      <c r="A57" t="s">
        <v>289</v>
      </c>
      <c r="C57" t="s">
        <v>290</v>
      </c>
      <c r="E57" t="s">
        <v>291</v>
      </c>
    </row>
    <row r="58" spans="1:5" ht="12.75">
      <c r="A58" t="s">
        <v>292</v>
      </c>
      <c r="C58" t="s">
        <v>293</v>
      </c>
      <c r="E58" t="s">
        <v>294</v>
      </c>
    </row>
    <row r="59" spans="1:5" ht="12.75">
      <c r="A59" t="s">
        <v>295</v>
      </c>
      <c r="C59" t="s">
        <v>296</v>
      </c>
      <c r="E59" t="s">
        <v>297</v>
      </c>
    </row>
  </sheetData>
  <sheetProtection/>
  <printOptions/>
  <pageMargins left="0.75" right="0.75" top="1" bottom="1" header="0.5" footer="0.5"/>
  <pageSetup fitToHeight="0" fitToWidth="0"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Marte Angela</dc:creator>
  <cp:keywords/>
  <dc:description/>
  <cp:lastModifiedBy>utentedef</cp:lastModifiedBy>
  <dcterms:created xsi:type="dcterms:W3CDTF">2023-07-17T06:50:46Z</dcterms:created>
  <dcterms:modified xsi:type="dcterms:W3CDTF">2023-07-17T06:50:47Z</dcterms:modified>
  <cp:category/>
  <cp:version/>
  <cp:contentType/>
  <cp:contentStatus/>
</cp:coreProperties>
</file>